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xr:revisionPtr revIDLastSave="655" documentId="8_{5074EFB6-95FD-4C2D-B4F0-50E6E86F4C49}" xr6:coauthVersionLast="47" xr6:coauthVersionMax="47" xr10:uidLastSave="{0A355BFD-36C8-4E9B-9B55-E313C772ED5B}"/>
  <bookViews>
    <workbookView xWindow="-28920" yWindow="9630" windowWidth="29040" windowHeight="15720" xr2:uid="{C539567A-24E9-4019-99F5-DFC8DE5CC190}"/>
  </bookViews>
  <sheets>
    <sheet name="Cover" sheetId="1" r:id="rId1"/>
    <sheet name="Conceptual model" sheetId="14" r:id="rId2"/>
    <sheet name="Contents" sheetId="2" r:id="rId3"/>
    <sheet name="Inputs &amp; Outputs log" sheetId="18" r:id="rId4"/>
    <sheet name="Change log" sheetId="17" r:id="rId5"/>
    <sheet name="Inputs" sheetId="3" r:id="rId6"/>
    <sheet name="Time" sheetId="4" r:id="rId7"/>
    <sheet name="Indexation" sheetId="5" r:id="rId8"/>
    <sheet name="Financing" sheetId="16" r:id="rId9"/>
    <sheet name="PCD adjustment" sheetId="7" r:id="rId10"/>
    <sheet name="Energy" sheetId="8" r:id="rId11"/>
    <sheet name="Labour" sheetId="9" r:id="rId12"/>
    <sheet name="Materials, plant &amp; equipment" sheetId="10" r:id="rId13"/>
    <sheet name="Totals" sheetId="11" r:id="rId14"/>
    <sheet name="Outputs" sheetId="12" r:id="rId15"/>
  </sheets>
  <definedNames>
    <definedName name="____net1" localSheetId="1" hidden="1">{"NET",#N/A,FALSE,"401C11"}</definedName>
    <definedName name="____net1" hidden="1">{"NET",#N/A,FALSE,"401C11"}</definedName>
    <definedName name="__123Graph_A" hidden="1">#REF!</definedName>
    <definedName name="__123Graph_AHSIZE" hidden="1">#REF!</definedName>
    <definedName name="__123Graph_B" localSheetId="1" hidden="1">'Conceptual model'!#REF!</definedName>
    <definedName name="__123Graph_B" hidden="1">#REF!</definedName>
    <definedName name="__123Graph_BHSIZE" hidden="1">#REF!</definedName>
    <definedName name="__123Graph_C" localSheetId="1" hidden="1">'Conceptual model'!#REF!</definedName>
    <definedName name="__123Graph_C" hidden="1">#REF!</definedName>
    <definedName name="__123Graph_CHSIZE" hidden="1">#REF!</definedName>
    <definedName name="__123Graph_X" hidden="1">#REF!</definedName>
    <definedName name="__123Graph_XHSIZE" hidden="1">#REF!</definedName>
    <definedName name="__net1" localSheetId="1" hidden="1">{"NET",#N/A,FALSE,"401C11"}</definedName>
    <definedName name="__net1" hidden="1">{"NET",#N/A,FALSE,"401C11"}</definedName>
    <definedName name="_1_0__123Grap" localSheetId="1" hidden="1">'Conceptual model'!#REF!</definedName>
    <definedName name="_1_0__123Grap" hidden="1">#REF!</definedName>
    <definedName name="_1_123Grap" localSheetId="1" hidden="1">'Conceptual model'!#REF!</definedName>
    <definedName name="_1_123Grap" hidden="1">#REF!</definedName>
    <definedName name="_123Graph_F" localSheetId="1" hidden="1">'Conceptual model'!#REF!</definedName>
    <definedName name="_123Graph_F" hidden="1">#REF!</definedName>
    <definedName name="_2_0__123Grap" hidden="1">#REF!</definedName>
    <definedName name="_2_123Grap" hidden="1">#REF!</definedName>
    <definedName name="_3_0_S" hidden="1">#REF!</definedName>
    <definedName name="_3_123Grap" hidden="1">#REF!</definedName>
    <definedName name="_34_123Grap" hidden="1">#REF!</definedName>
    <definedName name="_42S" hidden="1">#REF!</definedName>
    <definedName name="_4S" hidden="1">#REF!</definedName>
    <definedName name="_5_0__123Grap" hidden="1">#REF!</definedName>
    <definedName name="_6_0_S" hidden="1">#REF!</definedName>
    <definedName name="_6_123Grap" hidden="1">#REF!</definedName>
    <definedName name="_8_123Grap" hidden="1">#REF!</definedName>
    <definedName name="_8S"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Dist_Values" hidden="1">#REF!</definedName>
    <definedName name="_Fill" hidden="1">#REF!</definedName>
    <definedName name="_Key1" localSheetId="1" hidden="1">'Conceptual model'!#REF!</definedName>
    <definedName name="_Key1" hidden="1">#REF!</definedName>
    <definedName name="_Key2" hidden="1">#REF!</definedName>
    <definedName name="_net1" localSheetId="1" hidden="1">{"NET",#N/A,FALSE,"401C11"}</definedName>
    <definedName name="_net1" hidden="1">{"NET",#N/A,FALSE,"401C11"}</definedName>
    <definedName name="_net2" hidden="1">{"NET",#N/A,FALSE,"401C11"}</definedName>
    <definedName name="_Order1" hidden="1">255</definedName>
    <definedName name="_Order2" hidden="1">255</definedName>
    <definedName name="_Sort" localSheetId="1" hidden="1">'Conceptual model'!#REF!</definedName>
    <definedName name="_Sort" hidden="1">#REF!</definedName>
    <definedName name="a" hidden="1">{"CHARGE",#N/A,FALSE,"401C11"}</definedName>
    <definedName name="aa" localSheetId="1" hidden="1">{"CHARGE",#N/A,FALSE,"401C11"}</definedName>
    <definedName name="aa" hidden="1">{"CHARGE",#N/A,FALSE,"401C11"}</definedName>
    <definedName name="aaa" hidden="1">{"CHARGE",#N/A,FALSE,"401C11"}</definedName>
    <definedName name="aaaa" localSheetId="1" hidden="1">{"CHARGE",#N/A,FALSE,"401C11"}</definedName>
    <definedName name="aaaa" hidden="1">{"CHARGE",#N/A,FALSE,"401C11"}</definedName>
    <definedName name="abc" hidden="1">{"NET",#N/A,FALSE,"401C11"}</definedName>
    <definedName name="AccessDatabase" hidden="1">"C:\Budgets\2003\NM and VS BP forecast 2003 NM37 VS197 311002 v1.mdb"</definedName>
    <definedName name="adbr" localSheetId="1" hidden="1">{"CHARGE",#N/A,FALSE,"401C11"}</definedName>
    <definedName name="adbr" hidden="1">{"CHARGE",#N/A,FALSE,"401C11"}</definedName>
    <definedName name="ASHE_construction_mean_hourly_earnings_including_overtime___nominal">Inputs!$J$112:$AC$112</definedName>
    <definedName name="ASHE_manufacturing_mean_hourly_earnings_including_overtime___nominal">Inputs!$J$111:$AC$111</definedName>
    <definedName name="b" localSheetId="1" hidden="1">{"CHARGE",#N/A,FALSE,"401C11"}</definedName>
    <definedName name="b" hidden="1">{"CHARGE",#N/A,FALSE,"401C11"}</definedName>
    <definedName name="BMGHIndex" hidden="1">"O"</definedName>
    <definedName name="change1" localSheetId="1" hidden="1">{"CHARGE",#N/A,FALSE,"401C11"}</definedName>
    <definedName name="change1" hidden="1">{"CHARGE",#N/A,FALSE,"401C11"}</definedName>
    <definedName name="charge" localSheetId="1" hidden="1">{"CHARGE",#N/A,FALSE,"401C11"}</definedName>
    <definedName name="charge" hidden="1">{"CHARGE",#N/A,FALSE,"401C11"}</definedName>
    <definedName name="CIQWBGuid" hidden="1">"0f0259b9-6046-41aa-ac9c-7befc2576c88"</definedName>
    <definedName name="Constants">Inputs!$F$1</definedName>
    <definedName name="Consumer_Price_Index__with_housing_.April">Inputs!$J$31:$AC$31</definedName>
    <definedName name="Consumer_Price_Index__with_housing_.August">Inputs!$J$35:$AC$35</definedName>
    <definedName name="Consumer_Price_Index__with_housing_.December">Inputs!$J$39:$AC$39</definedName>
    <definedName name="Consumer_Price_Index__with_housing_.February">Inputs!$J$41:$AC$41</definedName>
    <definedName name="Consumer_Price_Index__with_housing_.January">Inputs!$J$40:$AC$40</definedName>
    <definedName name="Consumer_Price_Index__with_housing_.July">Inputs!$J$34:$AC$34</definedName>
    <definedName name="Consumer_Price_Index__with_housing_.June">Inputs!$J$33:$AC$33</definedName>
    <definedName name="Consumer_Price_Index__with_housing_.March">Inputs!$J$42:$AC$42</definedName>
    <definedName name="Consumer_Price_Index__with_housing_.May">Inputs!$J$32:$AC$32</definedName>
    <definedName name="Consumer_Price_Index__with_housing_.November">Inputs!$J$38:$AC$38</definedName>
    <definedName name="Consumer_Price_Index__with_housing_.October">Inputs!$J$37:$AC$37</definedName>
    <definedName name="Consumer_Price_Index__with_housing_.September">Inputs!$J$36:$AC$36</definedName>
    <definedName name="Consumer_Price_Index__with_housing____base_year__2022_23_.April" xml:space="preserve"> Inputs!$F$18</definedName>
    <definedName name="Consumer_Price_Index__with_housing____base_year__2022_23_.August" xml:space="preserve"> Inputs!$F$22</definedName>
    <definedName name="Consumer_Price_Index__with_housing____base_year__2022_23_.December" xml:space="preserve"> Inputs!$F$26</definedName>
    <definedName name="Consumer_Price_Index__with_housing____base_year__2022_23_.February" xml:space="preserve"> Inputs!$F$28</definedName>
    <definedName name="Consumer_Price_Index__with_housing____base_year__2022_23_.January" xml:space="preserve"> Inputs!$F$27</definedName>
    <definedName name="Consumer_Price_Index__with_housing____base_year__2022_23_.July" xml:space="preserve"> Inputs!$F$21</definedName>
    <definedName name="Consumer_Price_Index__with_housing____base_year__2022_23_.June" xml:space="preserve"> Inputs!$F$20</definedName>
    <definedName name="Consumer_Price_Index__with_housing____base_year__2022_23_.March" xml:space="preserve"> Inputs!$F$29</definedName>
    <definedName name="Consumer_Price_Index__with_housing____base_year__2022_23_.May" xml:space="preserve"> Inputs!$F$19</definedName>
    <definedName name="Consumer_Price_Index__with_housing____base_year__2022_23_.November" xml:space="preserve"> Inputs!$F$25</definedName>
    <definedName name="Consumer_Price_Index__with_housing____base_year__2022_23_.October" xml:space="preserve"> Inputs!$F$24</definedName>
    <definedName name="Consumer_Price_Index__with_housing____base_year__2022_23_.September" xml:space="preserve"> Inputs!$F$23</definedName>
    <definedName name="da" localSheetId="1" hidden="1">'Conceptual model'!#REF!</definedName>
    <definedName name="da" hidden="1">#REF!</definedName>
    <definedName name="DESNZ_industrial_electricity_price_index__including_CCL.Q1">Inputs!$J$48:$AC$48</definedName>
    <definedName name="DESNZ_industrial_electricity_price_index__including_CCL.Q2">Inputs!$J$45:$AC$45</definedName>
    <definedName name="DESNZ_industrial_electricity_price_index__including_CCL.Q3">Inputs!$J$46:$AC$46</definedName>
    <definedName name="DESNZ_industrial_electricity_price_index__including_CCL.Q4">Inputs!$J$47:$AC$47</definedName>
    <definedName name="DESNZ_industrial_electricity_price_index__including_CCL___index_net_of_CPI_H____opening_value" xml:space="preserve"> Inputs!$F$81</definedName>
    <definedName name="DESNZ_industrial_gas_price_index__including_CCL.Q1">Inputs!$J$53:$AC$53</definedName>
    <definedName name="DESNZ_industrial_gas_price_index__including_CCL.Q2">Inputs!$J$50:$AC$50</definedName>
    <definedName name="DESNZ_industrial_gas_price_index__including_CCL.Q3">Inputs!$J$51:$AC$51</definedName>
    <definedName name="DESNZ_industrial_gas_price_index__including_CCL.Q4">Inputs!$J$52:$AC$52</definedName>
    <definedName name="DESNZ_industrial_gas_price_index__including_CCL___index_net_of_CPI_H____opening_value" xml:space="preserve"> Inputs!$F$82</definedName>
    <definedName name="dog" localSheetId="1" hidden="1">{"NET",#N/A,FALSE,"401C11"}</definedName>
    <definedName name="dog" hidden="1">{"NET",#N/A,FALSE,"401C11"}</definedName>
    <definedName name="Energy_RPE___PR24_final_determinations.ADDN1">Inputs!$J$105:$AC$105</definedName>
    <definedName name="Energy_RPE___PR24_final_determinations.ADDN2">Inputs!$J$106:$AC$106</definedName>
    <definedName name="Energy_RPE___PR24_final_determinations.BIO">Inputs!$J$104:$AC$104</definedName>
    <definedName name="Energy_RPE___PR24_final_determinations.WN.">Inputs!$J$102:$AC$102</definedName>
    <definedName name="Energy_RPE___PR24_final_determinations.WR">Inputs!$J$101:$AC$101</definedName>
    <definedName name="Energy_RPE___PR24_final_determinations.WWN.">Inputs!$J$103:$AC$103</definedName>
    <definedName name="EV__LASTREFTIME__" hidden="1">40339.4799074074</definedName>
    <definedName name="Expired" hidden="1">FALSE</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Financial_year_end_month" xml:space="preserve"> Inputs!$F$10</definedName>
    <definedName name="FirstRow">Inputs!$A$7</definedName>
    <definedName name="FirstTime">Inputs!$J$1</definedName>
    <definedName name="Forecast_end_date" xml:space="preserve"> Inputs!$F$12</definedName>
    <definedName name="Foutput" localSheetId="1" hidden="1">'Conceptual model'!#REF!</definedName>
    <definedName name="Foutput" hidden="1">#REF!</definedName>
    <definedName name="Frontier_shift_assumption">Inputs!$J$100:$AC$100</definedName>
    <definedName name="fsdfffd" localSheetId="1" hidden="1">'Conceptual model'!#REF!</definedName>
    <definedName name="fsdfffd" hidden="1">#REF!</definedName>
    <definedName name="fsdfsd" localSheetId="1" hidden="1">'Conceptual model'!#REF!</definedName>
    <definedName name="fsdfsd" hidden="1">#REF!</definedName>
    <definedName name="fsfds" localSheetId="1" hidden="1">'Conceptual model'!#REF!</definedName>
    <definedName name="fsfds" hidden="1">#REF!</definedName>
    <definedName name="fsfsd" hidden="1">#REF!</definedName>
    <definedName name="gfff" localSheetId="1" hidden="1">{"CHARGE",#N/A,FALSE,"401C11"}</definedName>
    <definedName name="gfff" hidden="1">{"CHARGE",#N/A,FALSE,"401C11"}</definedName>
    <definedName name="gross" localSheetId="1" hidden="1">{"GROSS",#N/A,FALSE,"401C11"}</definedName>
    <definedName name="gross" hidden="1">{"GROSS",#N/A,FALSE,"401C11"}</definedName>
    <definedName name="gross1" localSheetId="1" hidden="1">{"GROSS",#N/A,FALSE,"401C11"}</definedName>
    <definedName name="gross1" hidden="1">{"GROSS",#N/A,FALSE,"401C11"}</definedName>
    <definedName name="hasdfjklhklj" localSheetId="1" hidden="1">{"NET",#N/A,FALSE,"401C11"}</definedName>
    <definedName name="hasdfjklhklj" hidden="1">{"NET",#N/A,FALSE,"401C11"}</definedName>
    <definedName name="help" localSheetId="1" hidden="1">{"CHARGE",#N/A,FALSE,"401C11"}</definedName>
    <definedName name="help" hidden="1">{"CHARGE",#N/A,FALSE,"401C11"}</definedName>
    <definedName name="hghghhj" localSheetId="1" hidden="1">{"CHARGE",#N/A,FALSE,"401C11"}</definedName>
    <definedName name="hghghhj" hidden="1">{"CHARGE",#N/A,FALSE,"401C11"}</definedName>
    <definedName name="HTML_CodePage" hidden="1">1252</definedName>
    <definedName name="HTML_Control" localSheetId="1"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FELL" localSheetId="1" hidden="1">'Conceptual model'!#REF!</definedName>
    <definedName name="JFELL" hidden="1">#REF!</definedName>
    <definedName name="Label">Inputs!$E$1</definedName>
    <definedName name="Labour_RPE___PR24_final_determinations">Inputs!$J$109:$AC$109</definedName>
    <definedName name="Last_pre_forecast_date" xml:space="preserve"> Inputs!$F$11</definedName>
    <definedName name="MasterCHK" localSheetId="10">Energy!$F$2</definedName>
    <definedName name="MasterCHK" localSheetId="8">Financing!$F$2</definedName>
    <definedName name="MasterCHK" localSheetId="7">Indexation!$F$2</definedName>
    <definedName name="MasterCHK" localSheetId="5">Inputs!$F$2</definedName>
    <definedName name="MasterCHK" localSheetId="11">Labour!$F$2</definedName>
    <definedName name="MasterCHK" localSheetId="12">'Materials, plant &amp; equipment'!$F$2</definedName>
    <definedName name="MasterCHK" localSheetId="14">Outputs!$F$2</definedName>
    <definedName name="MasterCHK" localSheetId="9">'PCD adjustment'!$F$2</definedName>
    <definedName name="MasterCHK" localSheetId="6">Time!$F$2</definedName>
    <definedName name="MasterCHK" localSheetId="13">Totals!$F$2</definedName>
    <definedName name="Model_period_end">Time!$J$80:$AC$80</definedName>
    <definedName name="Model_period_start">Time!$J$12:$AC$12</definedName>
    <definedName name="Months_per_period" xml:space="preserve"> Inputs!$F$13</definedName>
    <definedName name="new" localSheetId="1" hidden="1">{"bal",#N/A,FALSE,"working papers";"income",#N/A,FALSE,"working papers"}</definedName>
    <definedName name="New" hidden="1">#REF!</definedName>
    <definedName name="Ofgem_day_ahead_electricity_baseload_prices___index_net_of_CPI_H____opening_value" xml:space="preserve"> Inputs!$F$83</definedName>
    <definedName name="Ofgem_day_ahead_electricity_baseload_prices__on_1st_of_month_.April">Inputs!$J$55:$AC$55</definedName>
    <definedName name="Ofgem_day_ahead_electricity_baseload_prices__on_1st_of_month_.August">Inputs!$J$59:$AC$59</definedName>
    <definedName name="Ofgem_day_ahead_electricity_baseload_prices__on_1st_of_month_.December">Inputs!$J$63:$AC$63</definedName>
    <definedName name="Ofgem_day_ahead_electricity_baseload_prices__on_1st_of_month_.February">Inputs!$J$65:$AC$65</definedName>
    <definedName name="Ofgem_day_ahead_electricity_baseload_prices__on_1st_of_month_.January">Inputs!$J$64:$AC$64</definedName>
    <definedName name="Ofgem_day_ahead_electricity_baseload_prices__on_1st_of_month_.July">Inputs!$J$58:$AC$58</definedName>
    <definedName name="Ofgem_day_ahead_electricity_baseload_prices__on_1st_of_month_.June">Inputs!$J$57:$AC$57</definedName>
    <definedName name="Ofgem_day_ahead_electricity_baseload_prices__on_1st_of_month_.March">Inputs!$J$66:$AC$66</definedName>
    <definedName name="Ofgem_day_ahead_electricity_baseload_prices__on_1st_of_month_.May">Inputs!$J$56:$AC$56</definedName>
    <definedName name="Ofgem_day_ahead_electricity_baseload_prices__on_1st_of_month_.November">Inputs!$J$62:$AC$62</definedName>
    <definedName name="Ofgem_day_ahead_electricity_baseload_prices__on_1st_of_month_.October">Inputs!$J$61:$AC$61</definedName>
    <definedName name="Ofgem_day_ahead_electricity_baseload_prices__on_1st_of_month_.September">Inputs!$J$60:$AC$60</definedName>
    <definedName name="Ofgem_day_ahead_gas_prices___index_net_of_CPI_H____opening_value" xml:space="preserve"> Inputs!$F$84</definedName>
    <definedName name="Ofgem_day_ahead_gas_prices__on_1st_of_month_.April">Inputs!$J$68:$AC$68</definedName>
    <definedName name="Ofgem_day_ahead_gas_prices__on_1st_of_month_.August">Inputs!$J$72:$AC$72</definedName>
    <definedName name="Ofgem_day_ahead_gas_prices__on_1st_of_month_.December">Inputs!$J$76:$AC$76</definedName>
    <definedName name="Ofgem_day_ahead_gas_prices__on_1st_of_month_.February">Inputs!$J$78:$AC$78</definedName>
    <definedName name="Ofgem_day_ahead_gas_prices__on_1st_of_month_.January">Inputs!$J$77:$AC$77</definedName>
    <definedName name="Ofgem_day_ahead_gas_prices__on_1st_of_month_.July">Inputs!$J$71:$AC$71</definedName>
    <definedName name="Ofgem_day_ahead_gas_prices__on_1st_of_month_.June">Inputs!$J$70:$AC$70</definedName>
    <definedName name="Ofgem_day_ahead_gas_prices__on_1st_of_month_.March">Inputs!$J$79:$AC$79</definedName>
    <definedName name="Ofgem_day_ahead_gas_prices__on_1st_of_month_.May">Inputs!$J$69:$AC$69</definedName>
    <definedName name="Ofgem_day_ahead_gas_prices__on_1st_of_month_.November">Inputs!$J$75:$AC$75</definedName>
    <definedName name="Ofgem_day_ahead_gas_prices__on_1st_of_month_.October">Inputs!$J$74:$AC$74</definedName>
    <definedName name="Ofgem_day_ahead_gas_prices__on_1st_of_month_.September">Inputs!$J$73:$AC$73</definedName>
    <definedName name="OISIII" localSheetId="1" hidden="1">'Conceptual model'!#REF!</definedName>
    <definedName name="OISIII" hidden="1">#REF!</definedName>
    <definedName name="ONS_new_infrastructure_COPI">Inputs!$J$129:$AC$129</definedName>
    <definedName name="Percentage_of_totex_linked_to_energy___bioresources___biomethane_exported_to_grid_or_third_party" xml:space="preserve"> Inputs!$F$91</definedName>
    <definedName name="Percentage_of_totex_linked_to_energy___bioresources___biomethane_used_by_networks_plus" xml:space="preserve"> Inputs!$F$90</definedName>
    <definedName name="Percentage_of_totex_linked_to_energy___bioresources___electricity_exported_to_grid_or_third_party" xml:space="preserve"> Inputs!$F$89</definedName>
    <definedName name="Percentage_of_totex_linked_to_energy___bioresources___electricity_used_by_networks_plus" xml:space="preserve"> Inputs!$F$88</definedName>
    <definedName name="Percentage_of_totex_linked_to_energy___wastewater_network_plus" xml:space="preserve"> Inputs!$F$87</definedName>
    <definedName name="Percentage_of_totex_linked_to_energy___wholesale_water" xml:space="preserve"> Inputs!$F$86</definedName>
    <definedName name="Percentage_of_totex_linked_to_materials__plant_and_equipment.ADDN1" xml:space="preserve"> Inputs!$F$135</definedName>
    <definedName name="Percentage_of_totex_linked_to_materials__plant_and_equipment.ADDN2" xml:space="preserve"> Inputs!$F$136</definedName>
    <definedName name="Percentage_of_totex_linked_to_materials__plant_and_equipment.BIO" xml:space="preserve"> Inputs!$F$134</definedName>
    <definedName name="Percentage_of_totex_linked_to_materials__plant_and_equipment.WN." xml:space="preserve"> Inputs!$F$132</definedName>
    <definedName name="Percentage_of_totex_linked_to_materials__plant_and_equipment.WR" xml:space="preserve"> Inputs!$F$131</definedName>
    <definedName name="Percentage_of_totex_linked_to_materials__plant_and_equipment.WWN." xml:space="preserve"> Inputs!$F$133</definedName>
    <definedName name="Percentage_of_totex_linked_to_wage_growth___base.ADDN1" xml:space="preserve"> Inputs!$F$118</definedName>
    <definedName name="Percentage_of_totex_linked_to_wage_growth___base.ADDN2" xml:space="preserve"> Inputs!$F$119</definedName>
    <definedName name="Percentage_of_totex_linked_to_wage_growth___base.BIO" xml:space="preserve"> Inputs!$F$117</definedName>
    <definedName name="Percentage_of_totex_linked_to_wage_growth___base.WN." xml:space="preserve"> Inputs!$F$115</definedName>
    <definedName name="Percentage_of_totex_linked_to_wage_growth___base.WR" xml:space="preserve"> Inputs!$F$114</definedName>
    <definedName name="Percentage_of_totex_linked_to_wage_growth___base.WWN." xml:space="preserve"> Inputs!$F$116</definedName>
    <definedName name="Percentage_of_totex_linked_to_wage_growth___enhancement.ADDN1" xml:space="preserve"> Inputs!$F$125</definedName>
    <definedName name="Percentage_of_totex_linked_to_wage_growth___enhancement.ADDN2" xml:space="preserve"> Inputs!$F$126</definedName>
    <definedName name="Percentage_of_totex_linked_to_wage_growth___enhancement.BIO" xml:space="preserve"> Inputs!$F$124</definedName>
    <definedName name="Percentage_of_totex_linked_to_wage_growth___enhancement.WN." xml:space="preserve"> Inputs!$F$122</definedName>
    <definedName name="Percentage_of_totex_linked_to_wage_growth___enhancement.WR" xml:space="preserve"> Inputs!$F$121</definedName>
    <definedName name="Percentage_of_totex_linked_to_wage_growth___enhancement.WWN." xml:space="preserve"> Inputs!$F$123</definedName>
    <definedName name="Period_number">Time!$J$90:$AC$90</definedName>
    <definedName name="Price_control_conversion_array___separate_water_resources___network_plus.ADDN1">Inputs!$J$191:$AC$191</definedName>
    <definedName name="Price_control_conversion_array___separate_water_resources___network_plus.ADDN2">Inputs!$J$192:$AC$192</definedName>
    <definedName name="Price_control_conversion_array___separate_water_resources___network_plus.WN.">Inputs!$J$190:$AC$190</definedName>
    <definedName name="Price_control_conversion_array___separate_water_resources___network_plus.WR">Inputs!$J$189:$AC$189</definedName>
    <definedName name="Price_control_conversion_array___wastewater_network_plus.ADDN1" xml:space="preserve"> Inputs!$F$195</definedName>
    <definedName name="Price_control_conversion_array___wastewater_network_plus.ADDN2" xml:space="preserve"> Inputs!$F$196</definedName>
    <definedName name="Price_control_conversion_array___wastewater_network_plus.WWN." xml:space="preserve"> Inputs!$F$194</definedName>
    <definedName name="Price_control_deliverables_adjustment___25_25_cost_sharing___real.ADDN1">Inputs!$J$216:$AC$216</definedName>
    <definedName name="Price_control_deliverables_adjustment___25_25_cost_sharing___real.ADDN2">Inputs!$J$217:$AC$217</definedName>
    <definedName name="Price_control_deliverables_adjustment___25_25_cost_sharing___real.BIO">Inputs!$J$215:$AC$215</definedName>
    <definedName name="Price_control_deliverables_adjustment___25_25_cost_sharing___real.WN.">Inputs!$J$213:$AC$213</definedName>
    <definedName name="Price_control_deliverables_adjustment___25_25_cost_sharing___real.WR">Inputs!$J$212:$AC$212</definedName>
    <definedName name="Price_control_deliverables_adjustment___25_25_cost_sharing___real.WWN.">Inputs!$J$214:$AC$214</definedName>
    <definedName name="Price_control_deliverables_adjustment___40_10_cost_sharing___real.ADDN1">Inputs!$J$223:$AC$223</definedName>
    <definedName name="Price_control_deliverables_adjustment___40_10_cost_sharing___real.ADDN2">Inputs!$J$224:$AC$224</definedName>
    <definedName name="Price_control_deliverables_adjustment___40_10_cost_sharing___real.BIO">Inputs!$J$222:$AC$222</definedName>
    <definedName name="Price_control_deliverables_adjustment___40_10_cost_sharing___real.WN.">Inputs!$J$220:$AC$220</definedName>
    <definedName name="Price_control_deliverables_adjustment___40_10_cost_sharing___real.WR">Inputs!$J$219:$AC$219</definedName>
    <definedName name="Price_control_deliverables_adjustment___40_10_cost_sharing___real.WWN.">Inputs!$J$221:$AC$221</definedName>
    <definedName name="Price_control_deliverables_adjustment___standard_base___real.ADDN1">Inputs!$J$202:$AC$202</definedName>
    <definedName name="Price_control_deliverables_adjustment___standard_base___real.ADDN2">Inputs!$J$203:$AC$203</definedName>
    <definedName name="Price_control_deliverables_adjustment___standard_base___real.BIO">Inputs!$J$201:$AC$201</definedName>
    <definedName name="Price_control_deliverables_adjustment___standard_base___real.WN.">Inputs!$J$199:$AC$199</definedName>
    <definedName name="Price_control_deliverables_adjustment___standard_base___real.WR">Inputs!$J$198:$AC$198</definedName>
    <definedName name="Price_control_deliverables_adjustment___standard_base___real.WWN.">Inputs!$J$200:$AC$200</definedName>
    <definedName name="Price_control_deliverables_adjustment___standard_enhancement___real.ADDN1">Inputs!$J$209:$AC$209</definedName>
    <definedName name="Price_control_deliverables_adjustment___standard_enhancement___real.ADDN2">Inputs!$J$210:$AC$210</definedName>
    <definedName name="Price_control_deliverables_adjustment___standard_enhancement___real.BIO">Inputs!$J$208:$AC$208</definedName>
    <definedName name="Price_control_deliverables_adjustment___standard_enhancement___real.WN.">Inputs!$J$206:$AC$206</definedName>
    <definedName name="Price_control_deliverables_adjustment___standard_enhancement___real.WR">Inputs!$J$205:$AC$205</definedName>
    <definedName name="Price_control_deliverables_adjustment___standard_enhancement___real.WWN.">Inputs!$J$207:$AC$207</definedName>
    <definedName name="qfx" localSheetId="1" hidden="1">{"NET",#N/A,FALSE,"401C11"}</definedName>
    <definedName name="qfx" hidden="1">{"NET",#N/A,FALSE,"401C11"}</definedName>
    <definedName name="qwefqefa" hidden="1">#REF!</definedName>
    <definedName name="real" hidden="1">#REF!</definedName>
    <definedName name="Real_price_effects___ex_ante_adjustment___energy___real.ADDN1">Inputs!$J$97:$AC$97</definedName>
    <definedName name="Real_price_effects___ex_ante_adjustment___energy___real.ADDN2">Inputs!$J$98:$AC$98</definedName>
    <definedName name="Real_price_effects___ex_ante_adjustment___energy___real.BIO">Inputs!$J$96:$AC$96</definedName>
    <definedName name="Real_price_effects___ex_ante_adjustment___energy___real.WN.">Inputs!$J$94:$AC$94</definedName>
    <definedName name="Real_price_effects___ex_ante_adjustment___energy___real.WR">Inputs!$J$93:$AC$93</definedName>
    <definedName name="Real_price_effects___ex_ante_adjustment___energy___real.WWN.">Inputs!$J$95:$AC$95</definedName>
    <definedName name="Real_price_effects_adjustment___25_25_cost_sharing___real.ADDN1">Totals!$J$260:$AC$260</definedName>
    <definedName name="Real_price_effects_adjustment___25_25_cost_sharing___real.ADDN2">Totals!$J$261:$AC$261</definedName>
    <definedName name="Real_price_effects_adjustment___25_25_cost_sharing___real.BIO">Totals!$J$259:$AC$259</definedName>
    <definedName name="Real_price_effects_adjustment___25_25_cost_sharing___real.WN.">Totals!$J$257:$AC$257</definedName>
    <definedName name="Real_price_effects_adjustment___25_25_cost_sharing___real.WR">Totals!$J$256:$AC$256</definedName>
    <definedName name="Real_price_effects_adjustment___25_25_cost_sharing___real.WWN.">Totals!$J$258:$AC$258</definedName>
    <definedName name="Real_price_effects_adjustment___40_10_cost_sharing___real.ADDN1">Totals!$J$281:$AC$281</definedName>
    <definedName name="Real_price_effects_adjustment___40_10_cost_sharing___real.ADDN2">Totals!$J$282:$AC$282</definedName>
    <definedName name="Real_price_effects_adjustment___40_10_cost_sharing___real.BIO">Totals!$J$280:$AC$280</definedName>
    <definedName name="Real_price_effects_adjustment___40_10_cost_sharing___real.WN.">Totals!$J$278:$AC$278</definedName>
    <definedName name="Real_price_effects_adjustment___40_10_cost_sharing___real.WR">Totals!$J$277:$AC$277</definedName>
    <definedName name="Real_price_effects_adjustment___40_10_cost_sharing___real.WWN.">Totals!$J$279:$AC$279</definedName>
    <definedName name="Real_price_effects_adjustment___standard_base___real.ADDN1">Totals!$J$218:$AC$218</definedName>
    <definedName name="Real_price_effects_adjustment___standard_base___real.ADDN2">Totals!$J$219:$AC$219</definedName>
    <definedName name="Real_price_effects_adjustment___standard_base___real.BIO">Totals!$J$217:$AC$217</definedName>
    <definedName name="Real_price_effects_adjustment___standard_base___real.WN.">Totals!$J$215:$AC$215</definedName>
    <definedName name="Real_price_effects_adjustment___standard_base___real.WR">Totals!$J$214:$AC$214</definedName>
    <definedName name="Real_price_effects_adjustment___standard_base___real.WWN.">Totals!$J$216:$AC$216</definedName>
    <definedName name="Real_price_effects_adjustment___standard_enhancement___real.ADDN1">Totals!$J$239:$AC$239</definedName>
    <definedName name="Real_price_effects_adjustment___standard_enhancement___real.ADDN2">Totals!$J$240:$AC$240</definedName>
    <definedName name="Real_price_effects_adjustment___standard_enhancement___real.BIO">Totals!$J$238:$AC$238</definedName>
    <definedName name="Real_price_effects_adjustment___standard_enhancement___real.WN.">Totals!$J$236:$AC$236</definedName>
    <definedName name="Real_price_effects_adjustment___standard_enhancement___real.WR">Totals!$J$235:$AC$235</definedName>
    <definedName name="Real_price_effects_adjustment___standard_enhancement___real.WWN.">Totals!$J$237:$AC$237</definedName>
    <definedName name="ReportBarFormat">Contents!$A$5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rytry" localSheetId="1" hidden="1">{"NET",#N/A,FALSE,"401C11"}</definedName>
    <definedName name="rytry" hidden="1">{"NET",#N/A,FALSE,"401C11"}</definedName>
    <definedName name="SAPBEXrevision" hidden="1">1</definedName>
    <definedName name="SAPBEXsysID" hidden="1">"BWB"</definedName>
    <definedName name="SAPBEXwbID" hidden="1">"49ZLUKBQR0WG29D9LLI3IBIIT"</definedName>
    <definedName name="sort" localSheetId="1" hidden="1">'Conceptual model'!#REF!</definedName>
    <definedName name="sort" hidden="1">#REF!</definedName>
    <definedName name="Start_date" xml:space="preserve"> Inputs!$F$9</definedName>
    <definedName name="Table3.4" localSheetId="1" hidden="1">{"CHARGE",#N/A,FALSE,"401C11"}</definedName>
    <definedName name="Table3.4" hidden="1">{"CHARGE",#N/A,FALSE,"401C11"}</definedName>
    <definedName name="Test23" localSheetId="1" hidden="1">{"NET",#N/A,FALSE,"401C11"}</definedName>
    <definedName name="Test23" hidden="1">{"NET",#N/A,FALSE,"401C11"}</definedName>
    <definedName name="TimeRow">Inputs!$A$2</definedName>
    <definedName name="TOCFirstLine">Contents!$A$6</definedName>
    <definedName name="TOCobxEnergy">Energy!$A$1</definedName>
    <definedName name="TOCobxEnergy.Indexation">Energy!$A$8</definedName>
    <definedName name="TOCobxEnergy.Indexation.Average_indexes_for_outturn_uplift_factors">Energy!$B$129</definedName>
    <definedName name="TOCobxEnergy.Indexation.Financial_year_averages">Energy!$B$9</definedName>
    <definedName name="TOCobxEnergy.Indexation.Growth_rate_net_of_CPI_H_">Energy!$B$77</definedName>
    <definedName name="TOCobxEnergy.Indexation.Growth_rates">Energy!$B$57</definedName>
    <definedName name="TOCobxEnergy.Indexation.Index_net_of_CPI_H_">Energy!$B$101</definedName>
    <definedName name="TOCobxEnergy.Indexation.Outturn_uplift_factors">Energy!$B$173</definedName>
    <definedName name="TOCobxEnergy.Indexation.Real_price_effects">Energy!$B$197</definedName>
    <definedName name="TOCobxEnergy.True_up">Energy!$A$217</definedName>
    <definedName name="TOCobxEnergy.True_up.Adjustment_by_price_control">Energy!$B$333</definedName>
    <definedName name="TOCobxEnergy.True_up.Adjustment_factor">Energy!$B$393</definedName>
    <definedName name="TOCobxEnergy.True_up.Allowances_eligible_for_true_up">Energy!$B$218</definedName>
    <definedName name="TOCobxEnergy.True_up.Energy_adjustment">Energy!$B$283</definedName>
    <definedName name="TOCobxEnergy.True_up.Implicit_allowances">Energy!$B$247</definedName>
    <definedName name="TOCobxEnergy.True_up.Under__Over_funded_totex">Energy!$B$410</definedName>
    <definedName name="TOCobxFinancing" localSheetId="8">Financing!$A$1</definedName>
    <definedName name="TOCobxIndexation">Indexation!$A$1</definedName>
    <definedName name="TOCobxInputs">Inputs!$A$1</definedName>
    <definedName name="TOCobxInputs.Energy">Inputs!$A$43</definedName>
    <definedName name="TOCobxInputs.Energy.Ex_ante_adjustment">Inputs!$B$92</definedName>
    <definedName name="TOCobxInputs.Energy.Indexation">Inputs!$B$44</definedName>
    <definedName name="TOCobxInputs.Energy.Indexation.Index_net_of_CPI_H__opening_values">Inputs!$C$80</definedName>
    <definedName name="TOCobxInputs.Energy.Percentage_of_totex_linked_to_energy">Inputs!$B$85</definedName>
    <definedName name="TOCobxInputs.Energy.Real_input_price_inflation">Inputs!$B$99</definedName>
    <definedName name="TOCobxInputs.Indexation">Inputs!$A$17</definedName>
    <definedName name="TOCobxInputs.Labour">Inputs!$A$107</definedName>
    <definedName name="TOCobxInputs.Labour.Labour_cost_share">Inputs!$B$113</definedName>
    <definedName name="TOCobxInputs.Labour.Real_price_effect">Inputs!$B$108</definedName>
    <definedName name="TOCobxInputs.Labour.True_up_index">Inputs!$B$110</definedName>
    <definedName name="TOCobxInputs.Materials__plant___equipment">Inputs!$A$127</definedName>
    <definedName name="TOCobxInputs.Materials__plant___equipment.MPE_cost_share">Inputs!$B$130</definedName>
    <definedName name="TOCobxInputs.Materials__plant___equipment.True_up_index">Inputs!$B$128</definedName>
    <definedName name="TOCobxInputs.PCD_adjustment">Inputs!$A$197</definedName>
    <definedName name="TOCobxInputs.Price_control_conversion_array">Inputs!$A$188</definedName>
    <definedName name="TOCobxInputs.Time">Inputs!$A$8</definedName>
    <definedName name="TOCobxInputs.Totex_allowances">Inputs!$A$137</definedName>
    <definedName name="TOCobxLabour">Labour!$A$1</definedName>
    <definedName name="TOCobxLabour.Base">Labour!$A$14</definedName>
    <definedName name="TOCobxLabour.Base.Adjustment_factor">Labour!$B$15</definedName>
    <definedName name="TOCobxLabour.Base.Under__Over_funded_totex">Labour!$B$40</definedName>
    <definedName name="TOCobxLabour.Enhancement">Labour!$A$166</definedName>
    <definedName name="TOCobxLabour.Enhancement.Adjustment_factor">Labour!$B$167</definedName>
    <definedName name="TOCobxLabour.Enhancement.Under__Over_funded_totex">Labour!$B$192</definedName>
    <definedName name="TOCobxLabour.Enhancement.Under__Over_funded_totex.25_25_cost_sharing">Labour!$C$298</definedName>
    <definedName name="TOCobxLabour.Enhancement.Under__Over_funded_totex.40_10_cost_sharing">Labour!$C$403</definedName>
    <definedName name="TOCobxLabour.Enhancement.Under__Over_funded_totex.Standard_enhancement_cost_sharing">Labour!$C$193</definedName>
    <definedName name="TOCobxLabour.Wage_growth_for_adjustment">Labour!$A$8</definedName>
    <definedName name="TOCobxMaterials__plant___equipment">'Materials, plant &amp; equipment'!$A$1</definedName>
    <definedName name="TOCobxMaterials__plant___equipment.Adjustment_factor">'Materials, plant &amp; equipment'!$A$8</definedName>
    <definedName name="TOCobxMaterials__plant___equipment.Under__Over_funded_totex">'Materials, plant &amp; equipment'!$A$33</definedName>
    <definedName name="TOCobxMaterials__plant___equipment.Under__Over_funded_totex.25_25_cost_sharing">'Materials, plant &amp; equipment'!$B$139</definedName>
    <definedName name="TOCobxMaterials__plant___equipment.Under__Over_funded_totex.40_10_cost_sharing">'Materials, plant &amp; equipment'!$B$244</definedName>
    <definedName name="TOCobxMaterials__plant___equipment.Under__Over_funded_totex.Standard_enhancement">'Materials, plant &amp; equipment'!$B$34</definedName>
    <definedName name="TOCobxPCD_adjustment">'PCD adjustment'!$A$1</definedName>
    <definedName name="TOCobxTime">Time!$A$1</definedName>
    <definedName name="TOCobxTime.Flags">Time!$A$15</definedName>
    <definedName name="TOCobxTime.Flags.Average_indexes_for_outturn_uplift_factors_flag">Time!#REF!</definedName>
    <definedName name="TOCobxTime.Flags.Forecast_period">Time!$B$39</definedName>
    <definedName name="TOCobxTime.Flags.Model_start_date_flag">Time!$B$16</definedName>
    <definedName name="TOCobxTime.Flags.Post_forecast_period">Time!$B$61</definedName>
    <definedName name="TOCobxTime.Flags.Pre_forecast_period">Time!$B$22</definedName>
    <definedName name="TOCobxTime.Headers">Time!$A$76</definedName>
    <definedName name="TOCobxTotals">Totals!$A$1</definedName>
    <definedName name="TOCobxTotals.RCV_revenue_adjustment">Totals!#REF!</definedName>
    <definedName name="TOCobxTotals.Real_price_effects_adjustments_for_cost_sharing_reconciliation_model">Totals!$A$200</definedName>
    <definedName name="TOCrepobxOutputs_Year_">Outputs!#REF!</definedName>
    <definedName name="Totals">Inputs!$H$5</definedName>
    <definedName name="Totex_allowance_for_cost_sharing___25_25_cost_sharing___real.ADDN1">Inputs!$J$163:$AC$163</definedName>
    <definedName name="Totex_allowance_for_cost_sharing___25_25_cost_sharing___real.ADDN2">Inputs!$J$164:$AC$164</definedName>
    <definedName name="Totex_allowance_for_cost_sharing___25_25_cost_sharing___real.BIO">Inputs!$J$162:$AC$162</definedName>
    <definedName name="Totex_allowance_for_cost_sharing___25_25_cost_sharing___real.WN.">Inputs!$J$160:$AC$160</definedName>
    <definedName name="Totex_allowance_for_cost_sharing___25_25_cost_sharing___real.WR">Inputs!$J$159:$AC$159</definedName>
    <definedName name="Totex_allowance_for_cost_sharing___25_25_cost_sharing___real.WWN.">Inputs!$J$161:$AC$161</definedName>
    <definedName name="Totex_allowance_for_cost_sharing___40_10_cost_sharing___real.ADDN1">Inputs!$J$170:$AC$170</definedName>
    <definedName name="Totex_allowance_for_cost_sharing___40_10_cost_sharing___real.ADDN2">Inputs!$J$171:$AC$171</definedName>
    <definedName name="Totex_allowance_for_cost_sharing___40_10_cost_sharing___real.BIO">Inputs!$J$169:$AC$169</definedName>
    <definedName name="Totex_allowance_for_cost_sharing___40_10_cost_sharing___real.WN.">Inputs!$J$167:$AC$167</definedName>
    <definedName name="Totex_allowance_for_cost_sharing___40_10_cost_sharing___real.WR">Inputs!$J$166:$AC$166</definedName>
    <definedName name="Totex_allowance_for_cost_sharing___40_10_cost_sharing___real.WWN.">Inputs!$J$168:$AC$168</definedName>
    <definedName name="Totex_allowance_for_cost_sharing___standard_base_cost_sharing___real.ADDN1">Inputs!$J$149:$AC$149</definedName>
    <definedName name="Totex_allowance_for_cost_sharing___standard_base_cost_sharing___real.ADDN2">Inputs!$J$150:$AC$150</definedName>
    <definedName name="Totex_allowance_for_cost_sharing___standard_base_cost_sharing___real.BIO">Inputs!$J$148:$AC$148</definedName>
    <definedName name="Totex_allowance_for_cost_sharing___standard_base_cost_sharing___real.WN.">Inputs!$J$146:$AC$146</definedName>
    <definedName name="Totex_allowance_for_cost_sharing___standard_base_cost_sharing___real.WR">Inputs!$J$145:$AC$145</definedName>
    <definedName name="Totex_allowance_for_cost_sharing___standard_base_cost_sharing___real.WWN.">Inputs!$J$147:$AC$147</definedName>
    <definedName name="Totex_allowance_for_cost_sharing___standard_enhancement_cost_sharing___real.ADDN1">Inputs!$J$156:$AC$156</definedName>
    <definedName name="Totex_allowance_for_cost_sharing___standard_enhancement_cost_sharing___real.ADDN2">Inputs!$J$157:$AC$157</definedName>
    <definedName name="Totex_allowance_for_cost_sharing___standard_enhancement_cost_sharing___real.BIO">Inputs!$J$155:$AC$155</definedName>
    <definedName name="Totex_allowance_for_cost_sharing___standard_enhancement_cost_sharing___real.WN.">Inputs!$J$153:$AC$153</definedName>
    <definedName name="Totex_allowance_for_cost_sharing___standard_enhancement_cost_sharing___real.WR">Inputs!$J$152:$AC$152</definedName>
    <definedName name="Totex_allowance_for_cost_sharing___standard_enhancement_cost_sharing___real.WWN.">Inputs!$J$154:$AC$154</definedName>
    <definedName name="trdhtr" localSheetId="1" hidden="1">'Conceptual model'!#REF!</definedName>
    <definedName name="trdhtr" hidden="1">#REF!</definedName>
    <definedName name="Units">Inputs!$G$1</definedName>
    <definedName name="wert" localSheetId="1" hidden="1">{"GROSS",#N/A,FALSE,"401C11"}</definedName>
    <definedName name="wert" hidden="1">{"GROSS",#N/A,FALSE,"401C11"}</definedName>
    <definedName name="wombat" localSheetId="1" hidden="1">'Conceptual model'!#REF!</definedName>
    <definedName name="wombat" hidden="1">#REF!</definedName>
    <definedName name="wotsthis" localSheetId="1"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CHARGE." localSheetId="1" hidden="1">{"CHARGE",#N/A,FALSE,"401C11"}</definedName>
    <definedName name="wrn.CHARGE." hidden="1">{"CHARGE",#N/A,FALSE,"401C11"}</definedName>
    <definedName name="wrn.GROSS." localSheetId="1" hidden="1">{"GROSS",#N/A,FALSE,"401C11"}</definedName>
    <definedName name="wrn.GROSS." hidden="1">{"GROSS",#N/A,FALSE,"401C11"}</definedName>
    <definedName name="wrn.NET." localSheetId="1" hidden="1">{"NET",#N/A,FALSE,"401C11"}</definedName>
    <definedName name="wrn.NET." hidden="1">{"NET",#N/A,FALSE,"401C11"}</definedName>
    <definedName name="wrn.papersdraft" hidden="1">{"bal",#N/A,FALSE,"working papers";"income",#N/A,FALSE,"working papers"}</definedName>
    <definedName name="wrn.Print._.5._.and._.12." localSheetId="1"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1"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 hidden="1">{"bal",#N/A,FALSE,"working papers";"income",#N/A,FALSE,"working papers"}</definedName>
    <definedName name="xxx" hidden="1">{"CHARGE",#N/A,FALSE,"401C11"}</definedName>
    <definedName name="yyy" hidden="1">{"GROSS",#N/A,FALSE,"401C11"}</definedName>
    <definedName name="zzz" localSheetId="1" hidden="1">{"NET",#N/A,FALSE,"401C11"}</definedName>
    <definedName name="zzz" hidden="1">{"NET",#N/A,FALSE,"401C11"}</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17" l="1"/>
  <c r="A1" i="12" l="1"/>
  <c r="C38" i="18" s="1"/>
  <c r="C41" i="18" l="1"/>
  <c r="C40" i="18"/>
  <c r="C39" i="18"/>
  <c r="D33" i="18" l="1"/>
  <c r="D32" i="18"/>
  <c r="D31" i="18"/>
  <c r="D30" i="18"/>
  <c r="D29" i="18"/>
  <c r="D28" i="18"/>
  <c r="D27" i="18"/>
  <c r="D26" i="18"/>
  <c r="D25" i="18" l="1"/>
  <c r="D24" i="18"/>
  <c r="D23" i="18"/>
  <c r="D22" i="18"/>
  <c r="D21" i="18"/>
  <c r="D20" i="18"/>
  <c r="D19" i="18"/>
  <c r="D18" i="18"/>
  <c r="D17" i="18"/>
  <c r="D16" i="18"/>
  <c r="D15" i="18"/>
  <c r="D14" i="18"/>
  <c r="D13" i="18"/>
  <c r="D12" i="18"/>
  <c r="D11" i="18"/>
  <c r="D10" i="18"/>
  <c r="D9" i="18"/>
  <c r="D8" i="18"/>
  <c r="D7" i="18"/>
  <c r="D6" i="18"/>
  <c r="D5" i="18"/>
  <c r="D4" i="18"/>
  <c r="E24" i="17"/>
  <c r="E22" i="17"/>
  <c r="E20" i="17"/>
  <c r="E19" i="17"/>
  <c r="E16" i="17"/>
  <c r="E10" i="17"/>
  <c r="E8" i="17"/>
  <c r="E7" i="17"/>
  <c r="F364" i="8" l="1"/>
  <c r="G364" i="8"/>
  <c r="I364" i="8"/>
  <c r="E364" i="8"/>
  <c r="F256" i="8"/>
  <c r="G256" i="8"/>
  <c r="I256" i="8"/>
  <c r="E256" i="8"/>
  <c r="F243" i="8"/>
  <c r="G243" i="8"/>
  <c r="I243" i="8"/>
  <c r="J243" i="8"/>
  <c r="K243" i="8"/>
  <c r="L243" i="8"/>
  <c r="M243" i="8"/>
  <c r="N243" i="8"/>
  <c r="O243" i="8"/>
  <c r="P243" i="8"/>
  <c r="Q243" i="8"/>
  <c r="R243" i="8"/>
  <c r="S243" i="8"/>
  <c r="T243" i="8"/>
  <c r="U243" i="8"/>
  <c r="V243" i="8"/>
  <c r="W243" i="8"/>
  <c r="AC243" i="8"/>
  <c r="E243" i="8"/>
  <c r="F242" i="8"/>
  <c r="G242" i="8"/>
  <c r="I242" i="8"/>
  <c r="J242" i="8"/>
  <c r="K242" i="8"/>
  <c r="L242" i="8"/>
  <c r="M242" i="8"/>
  <c r="N242" i="8"/>
  <c r="O242" i="8"/>
  <c r="P242" i="8"/>
  <c r="Q242" i="8"/>
  <c r="R242" i="8"/>
  <c r="S242" i="8"/>
  <c r="T242" i="8"/>
  <c r="U242" i="8"/>
  <c r="V242" i="8"/>
  <c r="W242" i="8"/>
  <c r="AC242" i="8"/>
  <c r="E242" i="8"/>
  <c r="F241" i="8"/>
  <c r="G241" i="8"/>
  <c r="I241" i="8"/>
  <c r="J241" i="8"/>
  <c r="K241" i="8"/>
  <c r="L241" i="8"/>
  <c r="M241" i="8"/>
  <c r="N241" i="8"/>
  <c r="O241" i="8"/>
  <c r="P241" i="8"/>
  <c r="Q241" i="8"/>
  <c r="R241" i="8"/>
  <c r="S241" i="8"/>
  <c r="T241" i="8"/>
  <c r="U241" i="8"/>
  <c r="V241" i="8"/>
  <c r="W241" i="8"/>
  <c r="X241" i="8"/>
  <c r="Y241" i="8"/>
  <c r="Z241" i="8"/>
  <c r="AA241" i="8"/>
  <c r="AB241" i="8"/>
  <c r="AC241" i="8"/>
  <c r="E241" i="8"/>
  <c r="F237" i="8"/>
  <c r="G237" i="8"/>
  <c r="I237" i="8"/>
  <c r="J237" i="8"/>
  <c r="K237" i="8"/>
  <c r="L237" i="8"/>
  <c r="M237" i="8"/>
  <c r="N237" i="8"/>
  <c r="O237" i="8"/>
  <c r="P237" i="8"/>
  <c r="Q237" i="8"/>
  <c r="R237" i="8"/>
  <c r="S237" i="8"/>
  <c r="T237" i="8"/>
  <c r="U237" i="8"/>
  <c r="V237" i="8"/>
  <c r="W237" i="8"/>
  <c r="AC237" i="8"/>
  <c r="F236" i="8"/>
  <c r="G236" i="8"/>
  <c r="I236" i="8"/>
  <c r="J236" i="8"/>
  <c r="K236" i="8"/>
  <c r="L236" i="8"/>
  <c r="M236" i="8"/>
  <c r="N236" i="8"/>
  <c r="O236" i="8"/>
  <c r="P236" i="8"/>
  <c r="Q236" i="8"/>
  <c r="R236" i="8"/>
  <c r="S236" i="8"/>
  <c r="T236" i="8"/>
  <c r="U236" i="8"/>
  <c r="V236" i="8"/>
  <c r="W236" i="8"/>
  <c r="AC236" i="8"/>
  <c r="I228" i="8"/>
  <c r="X228" i="8"/>
  <c r="X230" i="8" s="1"/>
  <c r="Y228" i="8"/>
  <c r="Y230" i="8" s="1"/>
  <c r="Y243" i="8" s="1"/>
  <c r="Z228" i="8"/>
  <c r="Z229" i="8" s="1"/>
  <c r="Z237" i="8" s="1"/>
  <c r="AA228" i="8"/>
  <c r="AA230" i="8" s="1"/>
  <c r="AA243" i="8" s="1"/>
  <c r="AB228" i="8"/>
  <c r="AB230" i="8" s="1"/>
  <c r="AB243" i="8" s="1"/>
  <c r="AB221" i="8"/>
  <c r="AB223" i="8" s="1"/>
  <c r="AB242" i="8" s="1"/>
  <c r="AA221" i="8"/>
  <c r="AA222" i="8" s="1"/>
  <c r="AA236" i="8" s="1"/>
  <c r="Z221" i="8"/>
  <c r="Z222" i="8" s="1"/>
  <c r="Z236" i="8" s="1"/>
  <c r="Y221" i="8"/>
  <c r="Y222" i="8" s="1"/>
  <c r="Y236" i="8" s="1"/>
  <c r="X221" i="8"/>
  <c r="X222" i="8" s="1"/>
  <c r="E237" i="8"/>
  <c r="E236" i="8"/>
  <c r="F228" i="8"/>
  <c r="G228" i="8"/>
  <c r="E228" i="8"/>
  <c r="F227" i="8"/>
  <c r="G227" i="8"/>
  <c r="E227" i="8"/>
  <c r="F221" i="8"/>
  <c r="G221" i="8"/>
  <c r="E221" i="8"/>
  <c r="F220" i="8"/>
  <c r="G220" i="8"/>
  <c r="E220" i="8"/>
  <c r="E23" i="17" s="1"/>
  <c r="Q244" i="8" l="1"/>
  <c r="Q256" i="8" s="1"/>
  <c r="S244" i="8"/>
  <c r="S256" i="8" s="1"/>
  <c r="V244" i="8"/>
  <c r="V256" i="8" s="1"/>
  <c r="N244" i="8"/>
  <c r="N256" i="8" s="1"/>
  <c r="T244" i="8"/>
  <c r="T256" i="8" s="1"/>
  <c r="L244" i="8"/>
  <c r="L256" i="8" s="1"/>
  <c r="AC244" i="8"/>
  <c r="AC256" i="8" s="1"/>
  <c r="U244" i="8"/>
  <c r="U256" i="8" s="1"/>
  <c r="M244" i="8"/>
  <c r="M256" i="8" s="1"/>
  <c r="K244" i="8"/>
  <c r="K256" i="8" s="1"/>
  <c r="R244" i="8"/>
  <c r="R256" i="8" s="1"/>
  <c r="J244" i="8"/>
  <c r="J256" i="8" s="1"/>
  <c r="Y229" i="8"/>
  <c r="Y237" i="8" s="1"/>
  <c r="P244" i="8"/>
  <c r="P256" i="8" s="1"/>
  <c r="W244" i="8"/>
  <c r="W256" i="8" s="1"/>
  <c r="O244" i="8"/>
  <c r="O256" i="8" s="1"/>
  <c r="AA229" i="8"/>
  <c r="AA237" i="8" s="1"/>
  <c r="AB244" i="8"/>
  <c r="AB256" i="8" s="1"/>
  <c r="AB229" i="8"/>
  <c r="AB237" i="8" s="1"/>
  <c r="X223" i="8"/>
  <c r="X242" i="8" s="1"/>
  <c r="AA223" i="8"/>
  <c r="AA242" i="8" s="1"/>
  <c r="AA244" i="8" s="1"/>
  <c r="AA256" i="8" s="1"/>
  <c r="Y223" i="8"/>
  <c r="Y242" i="8" s="1"/>
  <c r="Y244" i="8" s="1"/>
  <c r="Y256" i="8" s="1"/>
  <c r="X243" i="8"/>
  <c r="X236" i="8"/>
  <c r="Z223" i="8"/>
  <c r="Z242" i="8" s="1"/>
  <c r="Z230" i="8"/>
  <c r="Z243" i="8" s="1"/>
  <c r="X229" i="8"/>
  <c r="AB222" i="8"/>
  <c r="AB236" i="8" s="1"/>
  <c r="F280" i="8"/>
  <c r="G280" i="8"/>
  <c r="I280" i="8"/>
  <c r="J280" i="8"/>
  <c r="K280" i="8"/>
  <c r="L280" i="8"/>
  <c r="M280" i="8"/>
  <c r="N280" i="8"/>
  <c r="O280" i="8"/>
  <c r="P280" i="8"/>
  <c r="Q280" i="8"/>
  <c r="R280" i="8"/>
  <c r="S280" i="8"/>
  <c r="T280" i="8"/>
  <c r="U280" i="8"/>
  <c r="V280" i="8"/>
  <c r="W280" i="8"/>
  <c r="X280" i="8"/>
  <c r="Y280" i="8"/>
  <c r="Z280" i="8"/>
  <c r="AA280" i="8"/>
  <c r="AB280" i="8"/>
  <c r="AC280" i="8"/>
  <c r="E280" i="8"/>
  <c r="F274" i="8"/>
  <c r="G274" i="8"/>
  <c r="I274" i="8"/>
  <c r="J274" i="8"/>
  <c r="K274" i="8"/>
  <c r="L274" i="8"/>
  <c r="M274" i="8"/>
  <c r="N274" i="8"/>
  <c r="O274" i="8"/>
  <c r="P274" i="8"/>
  <c r="Q274" i="8"/>
  <c r="R274" i="8"/>
  <c r="S274" i="8"/>
  <c r="T274" i="8"/>
  <c r="U274" i="8"/>
  <c r="V274" i="8"/>
  <c r="W274" i="8"/>
  <c r="X274" i="8"/>
  <c r="Y274" i="8"/>
  <c r="Z274" i="8"/>
  <c r="AA274" i="8"/>
  <c r="AB274" i="8"/>
  <c r="AC274" i="8"/>
  <c r="E274" i="8"/>
  <c r="F268" i="8"/>
  <c r="G268" i="8"/>
  <c r="I268" i="8"/>
  <c r="J268" i="8"/>
  <c r="K268" i="8"/>
  <c r="L268" i="8"/>
  <c r="M268" i="8"/>
  <c r="N268" i="8"/>
  <c r="O268" i="8"/>
  <c r="P268" i="8"/>
  <c r="Q268" i="8"/>
  <c r="R268" i="8"/>
  <c r="S268" i="8"/>
  <c r="T268" i="8"/>
  <c r="U268" i="8"/>
  <c r="V268" i="8"/>
  <c r="W268" i="8"/>
  <c r="X268" i="8"/>
  <c r="Y268" i="8"/>
  <c r="Z268" i="8"/>
  <c r="AA268" i="8"/>
  <c r="AB268" i="8"/>
  <c r="AC268" i="8"/>
  <c r="E268" i="8"/>
  <c r="F262" i="8"/>
  <c r="G262" i="8"/>
  <c r="I262" i="8"/>
  <c r="J262" i="8"/>
  <c r="K262" i="8"/>
  <c r="L262" i="8"/>
  <c r="M262" i="8"/>
  <c r="N262" i="8"/>
  <c r="O262" i="8"/>
  <c r="P262" i="8"/>
  <c r="Q262" i="8"/>
  <c r="R262" i="8"/>
  <c r="S262" i="8"/>
  <c r="T262" i="8"/>
  <c r="U262" i="8"/>
  <c r="V262" i="8"/>
  <c r="W262" i="8"/>
  <c r="X262" i="8"/>
  <c r="Y262" i="8"/>
  <c r="Z262" i="8"/>
  <c r="AA262" i="8"/>
  <c r="AB262" i="8"/>
  <c r="AC262" i="8"/>
  <c r="E262" i="8"/>
  <c r="F235" i="8"/>
  <c r="G235" i="8"/>
  <c r="I235" i="8"/>
  <c r="J235" i="8"/>
  <c r="K235" i="8"/>
  <c r="L235" i="8"/>
  <c r="M235" i="8"/>
  <c r="N235" i="8"/>
  <c r="O235" i="8"/>
  <c r="P235" i="8"/>
  <c r="Q235" i="8"/>
  <c r="R235" i="8"/>
  <c r="S235" i="8"/>
  <c r="T235" i="8"/>
  <c r="U235" i="8"/>
  <c r="V235" i="8"/>
  <c r="W235" i="8"/>
  <c r="X235" i="8"/>
  <c r="Y235" i="8"/>
  <c r="Z235" i="8"/>
  <c r="AA235" i="8"/>
  <c r="AB235" i="8"/>
  <c r="AC235" i="8"/>
  <c r="E235" i="8"/>
  <c r="F234" i="8"/>
  <c r="G234" i="8"/>
  <c r="I234" i="8"/>
  <c r="J234" i="8"/>
  <c r="J238" i="8" s="1"/>
  <c r="K234" i="8"/>
  <c r="K238" i="8" s="1"/>
  <c r="L234" i="8"/>
  <c r="L238" i="8" s="1"/>
  <c r="M234" i="8"/>
  <c r="M238" i="8" s="1"/>
  <c r="N234" i="8"/>
  <c r="N238" i="8" s="1"/>
  <c r="O234" i="8"/>
  <c r="O238" i="8" s="1"/>
  <c r="P234" i="8"/>
  <c r="P238" i="8" s="1"/>
  <c r="Q234" i="8"/>
  <c r="R234" i="8"/>
  <c r="S234" i="8"/>
  <c r="T234" i="8"/>
  <c r="T238" i="8" s="1"/>
  <c r="U234" i="8"/>
  <c r="U238" i="8" s="1"/>
  <c r="V234" i="8"/>
  <c r="V238" i="8" s="1"/>
  <c r="W234" i="8"/>
  <c r="W238" i="8" s="1"/>
  <c r="X234" i="8"/>
  <c r="Y234" i="8"/>
  <c r="Z234" i="8"/>
  <c r="AA234" i="8"/>
  <c r="AB234" i="8"/>
  <c r="AC234" i="8"/>
  <c r="AC238" i="8" s="1"/>
  <c r="E234" i="8"/>
  <c r="E21" i="17" s="1"/>
  <c r="H143" i="3"/>
  <c r="H142" i="3"/>
  <c r="H221" i="8" s="1"/>
  <c r="H141" i="3"/>
  <c r="H280" i="8" s="1"/>
  <c r="H140" i="3"/>
  <c r="H241" i="8" s="1"/>
  <c r="H139" i="3"/>
  <c r="H235" i="8" s="1"/>
  <c r="H138" i="3"/>
  <c r="H234" i="8" s="1"/>
  <c r="S238" i="8" l="1"/>
  <c r="Z238" i="8"/>
  <c r="H262" i="8"/>
  <c r="Q238" i="8"/>
  <c r="Y238" i="8"/>
  <c r="X244" i="8"/>
  <c r="X256" i="8" s="1"/>
  <c r="AB238" i="8"/>
  <c r="R238" i="8"/>
  <c r="AA238" i="8"/>
  <c r="Z244" i="8"/>
  <c r="Z256" i="8" s="1"/>
  <c r="H268" i="8"/>
  <c r="H228" i="8"/>
  <c r="H223" i="8"/>
  <c r="H242" i="8" s="1"/>
  <c r="H229" i="8"/>
  <c r="H237" i="8" s="1"/>
  <c r="X237" i="8"/>
  <c r="X238" i="8" s="1"/>
  <c r="H222" i="8"/>
  <c r="H236" i="8" s="1"/>
  <c r="H230" i="8"/>
  <c r="H243" i="8" s="1"/>
  <c r="H274" i="8"/>
  <c r="H244" i="8" l="1"/>
  <c r="H256" i="8" s="1"/>
  <c r="G311" i="10" l="1"/>
  <c r="E311" i="10"/>
  <c r="I470" i="9"/>
  <c r="H470" i="9"/>
  <c r="G470" i="9"/>
  <c r="F470" i="9"/>
  <c r="E470" i="9"/>
  <c r="I365" i="9"/>
  <c r="H365" i="9"/>
  <c r="G365" i="9"/>
  <c r="F365" i="9"/>
  <c r="E365" i="9"/>
  <c r="I260" i="9"/>
  <c r="H260" i="9"/>
  <c r="G260" i="9"/>
  <c r="F260" i="9"/>
  <c r="E260" i="9"/>
  <c r="E10" i="12"/>
  <c r="G10" i="12"/>
  <c r="E11" i="12"/>
  <c r="G11" i="12"/>
  <c r="E12" i="12"/>
  <c r="G12" i="12"/>
  <c r="E13" i="12"/>
  <c r="G13" i="12"/>
  <c r="E14" i="12"/>
  <c r="G14" i="12"/>
  <c r="G9" i="12"/>
  <c r="E9" i="12"/>
  <c r="D36" i="18" s="1"/>
  <c r="E17" i="12"/>
  <c r="G17" i="12"/>
  <c r="E18" i="12"/>
  <c r="G18" i="12"/>
  <c r="E19" i="12"/>
  <c r="G19" i="12"/>
  <c r="E20" i="12"/>
  <c r="G20" i="12"/>
  <c r="E21" i="12"/>
  <c r="G21" i="12"/>
  <c r="G16" i="12"/>
  <c r="E16" i="12"/>
  <c r="D37" i="18" s="1"/>
  <c r="E146" i="11"/>
  <c r="F146" i="11"/>
  <c r="G146" i="11"/>
  <c r="E147" i="11"/>
  <c r="F147" i="11"/>
  <c r="G147" i="11"/>
  <c r="E148" i="11"/>
  <c r="F148" i="11"/>
  <c r="G148" i="11"/>
  <c r="E149" i="11"/>
  <c r="F149" i="11"/>
  <c r="G149" i="11"/>
  <c r="E150" i="11"/>
  <c r="F150" i="11"/>
  <c r="G150" i="11"/>
  <c r="F145" i="11"/>
  <c r="G145" i="11"/>
  <c r="E145" i="11"/>
  <c r="E125" i="11"/>
  <c r="F125" i="11"/>
  <c r="G125" i="11"/>
  <c r="E126" i="11"/>
  <c r="F126" i="11"/>
  <c r="G126" i="11"/>
  <c r="E127" i="11"/>
  <c r="F127" i="11"/>
  <c r="G127" i="11"/>
  <c r="E128" i="11"/>
  <c r="F128" i="11"/>
  <c r="G128" i="11"/>
  <c r="E129" i="11"/>
  <c r="F129" i="11"/>
  <c r="G129" i="11"/>
  <c r="F124" i="11"/>
  <c r="G124" i="11"/>
  <c r="E124" i="11"/>
  <c r="E104" i="11"/>
  <c r="F104" i="11"/>
  <c r="G104" i="11"/>
  <c r="E105" i="11"/>
  <c r="F105" i="11"/>
  <c r="G105" i="11"/>
  <c r="E106" i="11"/>
  <c r="F106" i="11"/>
  <c r="G106" i="11"/>
  <c r="E107" i="11"/>
  <c r="F107" i="11"/>
  <c r="G107" i="11"/>
  <c r="E108" i="11"/>
  <c r="F108" i="11"/>
  <c r="G108" i="11"/>
  <c r="F103" i="11"/>
  <c r="G103" i="11"/>
  <c r="E103" i="11"/>
  <c r="E83" i="11"/>
  <c r="F83" i="11"/>
  <c r="G83" i="11"/>
  <c r="E84" i="11"/>
  <c r="F84" i="11"/>
  <c r="G84" i="11"/>
  <c r="E85" i="11"/>
  <c r="F85" i="11"/>
  <c r="G85" i="11"/>
  <c r="E86" i="11"/>
  <c r="F86" i="11"/>
  <c r="G86" i="11"/>
  <c r="E87" i="11"/>
  <c r="F87" i="11"/>
  <c r="G87" i="11"/>
  <c r="F82" i="11"/>
  <c r="G82" i="11"/>
  <c r="E82" i="11"/>
  <c r="G66" i="11"/>
  <c r="E66" i="11"/>
  <c r="G65" i="11"/>
  <c r="E65" i="11"/>
  <c r="G64" i="11"/>
  <c r="E64" i="11"/>
  <c r="G63" i="11"/>
  <c r="E63" i="11"/>
  <c r="G62" i="11"/>
  <c r="E62" i="11"/>
  <c r="G61" i="11"/>
  <c r="E61" i="11"/>
  <c r="G60" i="11"/>
  <c r="E60" i="11"/>
  <c r="G59" i="11"/>
  <c r="E59" i="11"/>
  <c r="G58" i="11"/>
  <c r="E58" i="11"/>
  <c r="G57" i="11"/>
  <c r="E57" i="11"/>
  <c r="G56" i="11"/>
  <c r="E56" i="11"/>
  <c r="G55" i="11"/>
  <c r="E55" i="11"/>
  <c r="G54" i="11"/>
  <c r="E54" i="11"/>
  <c r="G53" i="11"/>
  <c r="E53" i="11"/>
  <c r="G52" i="11"/>
  <c r="E52" i="11"/>
  <c r="G51" i="11"/>
  <c r="E51" i="11"/>
  <c r="G50" i="11"/>
  <c r="E50" i="11"/>
  <c r="G49" i="11"/>
  <c r="E49" i="11"/>
  <c r="G48" i="11"/>
  <c r="E48" i="11"/>
  <c r="G47" i="11"/>
  <c r="E47" i="11"/>
  <c r="G46" i="11"/>
  <c r="E46" i="11"/>
  <c r="G45" i="11"/>
  <c r="E45" i="11"/>
  <c r="G44" i="11"/>
  <c r="E44" i="11"/>
  <c r="G43" i="11"/>
  <c r="E43" i="11"/>
  <c r="G42" i="11"/>
  <c r="E42" i="11"/>
  <c r="G41" i="11"/>
  <c r="E41" i="11"/>
  <c r="G40" i="11"/>
  <c r="E40" i="11"/>
  <c r="G39" i="11"/>
  <c r="E39" i="11"/>
  <c r="G38" i="11"/>
  <c r="E38" i="11"/>
  <c r="G37" i="11"/>
  <c r="E37" i="11"/>
  <c r="G36" i="11"/>
  <c r="E36" i="11"/>
  <c r="G35" i="11"/>
  <c r="E35" i="11"/>
  <c r="G34" i="11"/>
  <c r="E34" i="11"/>
  <c r="G33" i="11"/>
  <c r="E33" i="11"/>
  <c r="G32" i="11"/>
  <c r="E32" i="11"/>
  <c r="G31" i="11"/>
  <c r="E31" i="11"/>
  <c r="G21" i="11"/>
  <c r="E21" i="11"/>
  <c r="G20" i="11"/>
  <c r="E20" i="11"/>
  <c r="G19" i="11"/>
  <c r="E19" i="11"/>
  <c r="G18" i="11"/>
  <c r="E18" i="11"/>
  <c r="G17" i="11"/>
  <c r="E17" i="11"/>
  <c r="G16" i="11"/>
  <c r="E16" i="11"/>
  <c r="G15" i="11"/>
  <c r="E15" i="11"/>
  <c r="G14" i="11"/>
  <c r="E14" i="11"/>
  <c r="G13" i="11"/>
  <c r="E13" i="11"/>
  <c r="G12" i="11"/>
  <c r="E12" i="11"/>
  <c r="G11" i="11"/>
  <c r="E11" i="11"/>
  <c r="G10" i="11"/>
  <c r="E10" i="11"/>
  <c r="G192" i="11"/>
  <c r="E192" i="11"/>
  <c r="G191" i="11"/>
  <c r="E191" i="11"/>
  <c r="G190" i="11"/>
  <c r="E190" i="11"/>
  <c r="G189" i="11"/>
  <c r="E189" i="11"/>
  <c r="G188" i="11"/>
  <c r="E188" i="11"/>
  <c r="G187" i="11"/>
  <c r="E187" i="11"/>
  <c r="G186" i="11"/>
  <c r="E186" i="11"/>
  <c r="G185" i="11"/>
  <c r="E185" i="11"/>
  <c r="G184" i="11"/>
  <c r="E184" i="11"/>
  <c r="G183" i="11"/>
  <c r="E183" i="11"/>
  <c r="G182" i="11"/>
  <c r="E182" i="11"/>
  <c r="G181" i="11"/>
  <c r="E181" i="11"/>
  <c r="G171" i="11"/>
  <c r="E171" i="11"/>
  <c r="G170" i="11"/>
  <c r="E170" i="11"/>
  <c r="G169" i="11"/>
  <c r="E169" i="11"/>
  <c r="G168" i="11"/>
  <c r="E168" i="11"/>
  <c r="G167" i="11"/>
  <c r="E167" i="11"/>
  <c r="G166" i="11"/>
  <c r="E166" i="11"/>
  <c r="G165" i="11"/>
  <c r="E165" i="11"/>
  <c r="G164" i="11"/>
  <c r="E164" i="11"/>
  <c r="G163" i="11"/>
  <c r="E163" i="11"/>
  <c r="G162" i="11"/>
  <c r="E162" i="11"/>
  <c r="G161" i="11"/>
  <c r="E161" i="11"/>
  <c r="G160" i="11"/>
  <c r="E160" i="11"/>
  <c r="G144" i="11"/>
  <c r="E144" i="11"/>
  <c r="G143" i="11"/>
  <c r="E143" i="11"/>
  <c r="G142" i="11"/>
  <c r="E142" i="11"/>
  <c r="G141" i="11"/>
  <c r="E141" i="11"/>
  <c r="G140" i="11"/>
  <c r="E140" i="11"/>
  <c r="G139" i="11"/>
  <c r="E139" i="11"/>
  <c r="G123" i="11"/>
  <c r="E123" i="11"/>
  <c r="G122" i="11"/>
  <c r="E122" i="11"/>
  <c r="G121" i="11"/>
  <c r="E121" i="11"/>
  <c r="G120" i="11"/>
  <c r="E120" i="11"/>
  <c r="G119" i="11"/>
  <c r="E119" i="11"/>
  <c r="G118" i="11"/>
  <c r="E118" i="11"/>
  <c r="G102" i="11"/>
  <c r="E102" i="11"/>
  <c r="G101" i="11"/>
  <c r="E101" i="11"/>
  <c r="G100" i="11"/>
  <c r="E100" i="11"/>
  <c r="G99" i="11"/>
  <c r="E99" i="11"/>
  <c r="G98" i="11"/>
  <c r="E98" i="11"/>
  <c r="G97" i="11"/>
  <c r="E97" i="11"/>
  <c r="G81" i="11"/>
  <c r="E81" i="11"/>
  <c r="G80" i="11"/>
  <c r="E80" i="11"/>
  <c r="G79" i="11"/>
  <c r="E79" i="11"/>
  <c r="G78" i="11"/>
  <c r="E78" i="11"/>
  <c r="G77" i="11"/>
  <c r="E77" i="11"/>
  <c r="G76" i="11"/>
  <c r="E76" i="11"/>
  <c r="G341" i="10"/>
  <c r="E341" i="10"/>
  <c r="G340" i="10"/>
  <c r="E340" i="10"/>
  <c r="G339" i="10"/>
  <c r="E339" i="10"/>
  <c r="G338" i="10"/>
  <c r="E338" i="10"/>
  <c r="G337" i="10"/>
  <c r="E337" i="10"/>
  <c r="G336" i="10"/>
  <c r="E336" i="10"/>
  <c r="G326" i="10"/>
  <c r="E326" i="10"/>
  <c r="G325" i="10"/>
  <c r="E325" i="10"/>
  <c r="G324" i="10"/>
  <c r="E324" i="10"/>
  <c r="G323" i="10"/>
  <c r="E323" i="10"/>
  <c r="G322" i="10"/>
  <c r="E322" i="10"/>
  <c r="G321" i="10"/>
  <c r="E321" i="10"/>
  <c r="U310" i="10"/>
  <c r="T310" i="10"/>
  <c r="S310" i="10"/>
  <c r="R310" i="10"/>
  <c r="Q310" i="10"/>
  <c r="P310" i="10"/>
  <c r="O310" i="10"/>
  <c r="N310" i="10"/>
  <c r="M310" i="10"/>
  <c r="L310" i="10"/>
  <c r="K310" i="10"/>
  <c r="J310" i="10"/>
  <c r="G310" i="10"/>
  <c r="E310" i="10"/>
  <c r="U309" i="10"/>
  <c r="T309" i="10"/>
  <c r="S309" i="10"/>
  <c r="R309" i="10"/>
  <c r="Q309" i="10"/>
  <c r="P309" i="10"/>
  <c r="O309" i="10"/>
  <c r="N309" i="10"/>
  <c r="M309" i="10"/>
  <c r="L309" i="10"/>
  <c r="K309" i="10"/>
  <c r="J309" i="10"/>
  <c r="G309" i="10"/>
  <c r="E309" i="10"/>
  <c r="U308" i="10"/>
  <c r="T308" i="10"/>
  <c r="S308" i="10"/>
  <c r="R308" i="10"/>
  <c r="Q308" i="10"/>
  <c r="P308" i="10"/>
  <c r="O308" i="10"/>
  <c r="N308" i="10"/>
  <c r="M308" i="10"/>
  <c r="L308" i="10"/>
  <c r="K308" i="10"/>
  <c r="J308" i="10"/>
  <c r="G308" i="10"/>
  <c r="E308" i="10"/>
  <c r="U307" i="10"/>
  <c r="T307" i="10"/>
  <c r="S307" i="10"/>
  <c r="R307" i="10"/>
  <c r="Q307" i="10"/>
  <c r="P307" i="10"/>
  <c r="O307" i="10"/>
  <c r="N307" i="10"/>
  <c r="M307" i="10"/>
  <c r="L307" i="10"/>
  <c r="K307" i="10"/>
  <c r="J307" i="10"/>
  <c r="G307" i="10"/>
  <c r="E307" i="10"/>
  <c r="U306" i="10"/>
  <c r="T306" i="10"/>
  <c r="S306" i="10"/>
  <c r="R306" i="10"/>
  <c r="Q306" i="10"/>
  <c r="P306" i="10"/>
  <c r="O306" i="10"/>
  <c r="N306" i="10"/>
  <c r="M306" i="10"/>
  <c r="L306" i="10"/>
  <c r="K306" i="10"/>
  <c r="J306" i="10"/>
  <c r="G306" i="10"/>
  <c r="E306" i="10"/>
  <c r="U305" i="10"/>
  <c r="T305" i="10"/>
  <c r="S305" i="10"/>
  <c r="R305" i="10"/>
  <c r="Q305" i="10"/>
  <c r="P305" i="10"/>
  <c r="O305" i="10"/>
  <c r="N305" i="10"/>
  <c r="M305" i="10"/>
  <c r="L305" i="10"/>
  <c r="K305" i="10"/>
  <c r="J305" i="10"/>
  <c r="G305" i="10"/>
  <c r="E305" i="10"/>
  <c r="G206" i="10"/>
  <c r="E206" i="10"/>
  <c r="G236" i="10"/>
  <c r="E236" i="10"/>
  <c r="G235" i="10"/>
  <c r="E235" i="10"/>
  <c r="G234" i="10"/>
  <c r="E234" i="10"/>
  <c r="G233" i="10"/>
  <c r="E233" i="10"/>
  <c r="G232" i="10"/>
  <c r="E232" i="10"/>
  <c r="G231" i="10"/>
  <c r="E231" i="10"/>
  <c r="G221" i="10"/>
  <c r="E221" i="10"/>
  <c r="G220" i="10"/>
  <c r="E220" i="10"/>
  <c r="G219" i="10"/>
  <c r="E219" i="10"/>
  <c r="G218" i="10"/>
  <c r="E218" i="10"/>
  <c r="G217" i="10"/>
  <c r="E217" i="10"/>
  <c r="G216" i="10"/>
  <c r="E216" i="10"/>
  <c r="U205" i="10"/>
  <c r="T205" i="10"/>
  <c r="S205" i="10"/>
  <c r="R205" i="10"/>
  <c r="Q205" i="10"/>
  <c r="P205" i="10"/>
  <c r="O205" i="10"/>
  <c r="N205" i="10"/>
  <c r="M205" i="10"/>
  <c r="L205" i="10"/>
  <c r="K205" i="10"/>
  <c r="J205" i="10"/>
  <c r="G205" i="10"/>
  <c r="E205" i="10"/>
  <c r="U204" i="10"/>
  <c r="T204" i="10"/>
  <c r="S204" i="10"/>
  <c r="R204" i="10"/>
  <c r="Q204" i="10"/>
  <c r="P204" i="10"/>
  <c r="O204" i="10"/>
  <c r="N204" i="10"/>
  <c r="M204" i="10"/>
  <c r="L204" i="10"/>
  <c r="K204" i="10"/>
  <c r="J204" i="10"/>
  <c r="G204" i="10"/>
  <c r="E204" i="10"/>
  <c r="U203" i="10"/>
  <c r="T203" i="10"/>
  <c r="S203" i="10"/>
  <c r="R203" i="10"/>
  <c r="Q203" i="10"/>
  <c r="P203" i="10"/>
  <c r="O203" i="10"/>
  <c r="N203" i="10"/>
  <c r="M203" i="10"/>
  <c r="L203" i="10"/>
  <c r="K203" i="10"/>
  <c r="J203" i="10"/>
  <c r="G203" i="10"/>
  <c r="E203" i="10"/>
  <c r="U202" i="10"/>
  <c r="T202" i="10"/>
  <c r="S202" i="10"/>
  <c r="R202" i="10"/>
  <c r="Q202" i="10"/>
  <c r="P202" i="10"/>
  <c r="O202" i="10"/>
  <c r="N202" i="10"/>
  <c r="M202" i="10"/>
  <c r="L202" i="10"/>
  <c r="K202" i="10"/>
  <c r="J202" i="10"/>
  <c r="G202" i="10"/>
  <c r="E202" i="10"/>
  <c r="U201" i="10"/>
  <c r="T201" i="10"/>
  <c r="S201" i="10"/>
  <c r="R201" i="10"/>
  <c r="Q201" i="10"/>
  <c r="P201" i="10"/>
  <c r="O201" i="10"/>
  <c r="N201" i="10"/>
  <c r="M201" i="10"/>
  <c r="L201" i="10"/>
  <c r="K201" i="10"/>
  <c r="J201" i="10"/>
  <c r="G201" i="10"/>
  <c r="E201" i="10"/>
  <c r="U200" i="10"/>
  <c r="T200" i="10"/>
  <c r="S200" i="10"/>
  <c r="R200" i="10"/>
  <c r="Q200" i="10"/>
  <c r="P200" i="10"/>
  <c r="O200" i="10"/>
  <c r="N200" i="10"/>
  <c r="M200" i="10"/>
  <c r="L200" i="10"/>
  <c r="K200" i="10"/>
  <c r="J200" i="10"/>
  <c r="G200" i="10"/>
  <c r="E200" i="10"/>
  <c r="E79" i="8"/>
  <c r="X54" i="8"/>
  <c r="X53" i="8"/>
  <c r="X52" i="8"/>
  <c r="X51" i="8"/>
  <c r="X50" i="8"/>
  <c r="X49" i="8"/>
  <c r="X48" i="8"/>
  <c r="X47" i="8"/>
  <c r="X46" i="8"/>
  <c r="X45" i="8"/>
  <c r="X44" i="8"/>
  <c r="X43" i="8"/>
  <c r="X38" i="8"/>
  <c r="X37" i="8"/>
  <c r="X36" i="8"/>
  <c r="X35" i="8"/>
  <c r="X34" i="8"/>
  <c r="X33" i="8"/>
  <c r="X32" i="8"/>
  <c r="X31" i="8"/>
  <c r="X30" i="8"/>
  <c r="X29" i="8"/>
  <c r="X28" i="8"/>
  <c r="X27" i="8"/>
  <c r="X22" i="8"/>
  <c r="X21" i="8"/>
  <c r="X20" i="8"/>
  <c r="X19" i="8"/>
  <c r="X14" i="8"/>
  <c r="X13" i="8"/>
  <c r="X12" i="8"/>
  <c r="X11" i="8"/>
  <c r="X83" i="7"/>
  <c r="X82" i="7"/>
  <c r="X81" i="7"/>
  <c r="X80" i="7"/>
  <c r="X79" i="7"/>
  <c r="X78" i="7"/>
  <c r="X77" i="7"/>
  <c r="X76" i="7"/>
  <c r="X75" i="7"/>
  <c r="X74" i="7"/>
  <c r="X73" i="7"/>
  <c r="X72" i="7"/>
  <c r="X62" i="7"/>
  <c r="X61" i="7"/>
  <c r="X60" i="7"/>
  <c r="X59" i="7"/>
  <c r="X58" i="7"/>
  <c r="X57" i="7"/>
  <c r="X56" i="7"/>
  <c r="X55" i="7"/>
  <c r="X54" i="7"/>
  <c r="X53" i="7"/>
  <c r="X52" i="7"/>
  <c r="X51" i="7"/>
  <c r="X41" i="7"/>
  <c r="X40" i="7"/>
  <c r="X39" i="7"/>
  <c r="X38" i="7"/>
  <c r="X37" i="7"/>
  <c r="X36" i="7"/>
  <c r="X35" i="7"/>
  <c r="X34" i="7"/>
  <c r="X33" i="7"/>
  <c r="X32" i="7"/>
  <c r="X31" i="7"/>
  <c r="X30" i="7"/>
  <c r="X20" i="7"/>
  <c r="X19" i="7"/>
  <c r="X18" i="7"/>
  <c r="X17" i="7"/>
  <c r="X16" i="7"/>
  <c r="X15" i="7"/>
  <c r="X14" i="7"/>
  <c r="X13" i="7"/>
  <c r="X12" i="7"/>
  <c r="X11" i="7"/>
  <c r="X10" i="7"/>
  <c r="X9" i="7"/>
  <c r="X36" i="5"/>
  <c r="X35" i="5"/>
  <c r="X34" i="5"/>
  <c r="X33" i="5"/>
  <c r="X32" i="5"/>
  <c r="X31" i="5"/>
  <c r="X30" i="5"/>
  <c r="X29" i="5"/>
  <c r="X28" i="5"/>
  <c r="X27" i="5"/>
  <c r="X26" i="5"/>
  <c r="X25" i="5"/>
  <c r="H214" i="3"/>
  <c r="H213" i="3"/>
  <c r="H212" i="3"/>
  <c r="H210" i="3"/>
  <c r="H209" i="3"/>
  <c r="H208" i="3"/>
  <c r="H207" i="3"/>
  <c r="H206" i="3"/>
  <c r="H205" i="3"/>
  <c r="H203" i="3"/>
  <c r="H202" i="3"/>
  <c r="H201" i="3"/>
  <c r="H200" i="3"/>
  <c r="H199" i="3"/>
  <c r="H198" i="3"/>
  <c r="H171" i="3"/>
  <c r="H170" i="3"/>
  <c r="H169" i="3"/>
  <c r="H168" i="3"/>
  <c r="H167" i="3"/>
  <c r="H166" i="3"/>
  <c r="H164" i="3"/>
  <c r="H163" i="3"/>
  <c r="H162" i="3"/>
  <c r="H161" i="3"/>
  <c r="H160" i="3"/>
  <c r="H159" i="3"/>
  <c r="H157" i="3"/>
  <c r="H156" i="3"/>
  <c r="H155" i="3"/>
  <c r="H154" i="3"/>
  <c r="H153" i="3"/>
  <c r="H152" i="3"/>
  <c r="H150" i="3"/>
  <c r="H149" i="3"/>
  <c r="H148" i="3"/>
  <c r="H147" i="3"/>
  <c r="H146" i="3"/>
  <c r="H145" i="3"/>
  <c r="H98" i="3"/>
  <c r="H97" i="3"/>
  <c r="H96" i="3"/>
  <c r="H95" i="3"/>
  <c r="H94" i="3"/>
  <c r="H93" i="3"/>
  <c r="C113" i="2"/>
  <c r="C112" i="2"/>
  <c r="C110" i="2"/>
  <c r="C109" i="2"/>
  <c r="C107" i="2"/>
  <c r="C105" i="2"/>
  <c r="C104" i="2"/>
  <c r="C103" i="2"/>
  <c r="B102" i="2"/>
  <c r="C99" i="2"/>
  <c r="C97" i="2"/>
  <c r="C95" i="2"/>
  <c r="C93" i="2"/>
  <c r="C91" i="2"/>
  <c r="C89" i="2"/>
  <c r="C88" i="2"/>
  <c r="C86" i="2"/>
  <c r="C84" i="2"/>
  <c r="C82" i="2"/>
  <c r="C80" i="2"/>
  <c r="C78" i="2"/>
  <c r="C76" i="2"/>
  <c r="C74" i="2"/>
  <c r="C73" i="2"/>
  <c r="B72" i="2"/>
  <c r="B70" i="2"/>
  <c r="B68" i="2"/>
  <c r="B66" i="2"/>
  <c r="C64" i="2"/>
  <c r="C62" i="2"/>
  <c r="C60" i="2"/>
  <c r="C58" i="2"/>
  <c r="C56" i="2"/>
  <c r="C54" i="2"/>
  <c r="C53" i="2"/>
  <c r="B52" i="2"/>
  <c r="C47" i="2"/>
  <c r="C46" i="2"/>
  <c r="C45" i="2"/>
  <c r="C44" i="2"/>
  <c r="C43" i="2"/>
  <c r="C41" i="2"/>
  <c r="C39" i="2"/>
  <c r="C37" i="2"/>
  <c r="C36" i="2"/>
  <c r="C34" i="2"/>
  <c r="C32" i="2"/>
  <c r="C30" i="2"/>
  <c r="C29" i="2"/>
  <c r="C27" i="2"/>
  <c r="C25" i="2"/>
  <c r="C23" i="2"/>
  <c r="C21" i="2"/>
  <c r="C18" i="2"/>
  <c r="C17" i="2"/>
  <c r="C16" i="2"/>
  <c r="C15" i="2"/>
  <c r="C14" i="2"/>
  <c r="B13" i="2"/>
  <c r="A7" i="2"/>
  <c r="C132" i="2"/>
  <c r="B131" i="2"/>
  <c r="C128" i="2"/>
  <c r="C126" i="2"/>
  <c r="C124" i="2"/>
  <c r="C123" i="2"/>
  <c r="C122" i="2"/>
  <c r="B121" i="2"/>
  <c r="C117" i="2"/>
  <c r="C115" i="2"/>
  <c r="H224" i="3"/>
  <c r="H223" i="3"/>
  <c r="H222" i="3"/>
  <c r="H221" i="3"/>
  <c r="H220" i="3"/>
  <c r="H219" i="3"/>
  <c r="H217" i="3"/>
  <c r="H216" i="3"/>
  <c r="H215" i="3"/>
  <c r="X10" i="16"/>
  <c r="X5" i="16"/>
  <c r="F101" i="10"/>
  <c r="G101" i="10"/>
  <c r="H101" i="10"/>
  <c r="I101" i="10"/>
  <c r="E101" i="10"/>
  <c r="G131" i="10"/>
  <c r="E131" i="10"/>
  <c r="G130" i="10"/>
  <c r="E130" i="10"/>
  <c r="G129" i="10"/>
  <c r="E129" i="10"/>
  <c r="G128" i="10"/>
  <c r="E128" i="10"/>
  <c r="G127" i="10"/>
  <c r="E127" i="10"/>
  <c r="G126" i="10"/>
  <c r="E126" i="10"/>
  <c r="G116" i="10"/>
  <c r="E116" i="10"/>
  <c r="G115" i="10"/>
  <c r="E115" i="10"/>
  <c r="G114" i="10"/>
  <c r="E114" i="10"/>
  <c r="G113" i="10"/>
  <c r="E113" i="10"/>
  <c r="G112" i="10"/>
  <c r="E112" i="10"/>
  <c r="G111" i="10"/>
  <c r="E111" i="10"/>
  <c r="U100" i="10"/>
  <c r="T100" i="10"/>
  <c r="S100" i="10"/>
  <c r="R100" i="10"/>
  <c r="Q100" i="10"/>
  <c r="P100" i="10"/>
  <c r="O100" i="10"/>
  <c r="N100" i="10"/>
  <c r="M100" i="10"/>
  <c r="L100" i="10"/>
  <c r="K100" i="10"/>
  <c r="J100" i="10"/>
  <c r="G100" i="10"/>
  <c r="E100" i="10"/>
  <c r="U99" i="10"/>
  <c r="T99" i="10"/>
  <c r="S99" i="10"/>
  <c r="R99" i="10"/>
  <c r="Q99" i="10"/>
  <c r="P99" i="10"/>
  <c r="O99" i="10"/>
  <c r="N99" i="10"/>
  <c r="M99" i="10"/>
  <c r="L99" i="10"/>
  <c r="K99" i="10"/>
  <c r="J99" i="10"/>
  <c r="G99" i="10"/>
  <c r="E99" i="10"/>
  <c r="U98" i="10"/>
  <c r="T98" i="10"/>
  <c r="S98" i="10"/>
  <c r="R98" i="10"/>
  <c r="Q98" i="10"/>
  <c r="P98" i="10"/>
  <c r="O98" i="10"/>
  <c r="N98" i="10"/>
  <c r="M98" i="10"/>
  <c r="L98" i="10"/>
  <c r="K98" i="10"/>
  <c r="J98" i="10"/>
  <c r="G98" i="10"/>
  <c r="E98" i="10"/>
  <c r="U97" i="10"/>
  <c r="T97" i="10"/>
  <c r="S97" i="10"/>
  <c r="R97" i="10"/>
  <c r="Q97" i="10"/>
  <c r="P97" i="10"/>
  <c r="O97" i="10"/>
  <c r="N97" i="10"/>
  <c r="M97" i="10"/>
  <c r="L97" i="10"/>
  <c r="K97" i="10"/>
  <c r="J97" i="10"/>
  <c r="G97" i="10"/>
  <c r="E97" i="10"/>
  <c r="U96" i="10"/>
  <c r="T96" i="10"/>
  <c r="S96" i="10"/>
  <c r="R96" i="10"/>
  <c r="Q96" i="10"/>
  <c r="P96" i="10"/>
  <c r="O96" i="10"/>
  <c r="N96" i="10"/>
  <c r="M96" i="10"/>
  <c r="L96" i="10"/>
  <c r="K96" i="10"/>
  <c r="J96" i="10"/>
  <c r="G96" i="10"/>
  <c r="E96" i="10"/>
  <c r="U95" i="10"/>
  <c r="T95" i="10"/>
  <c r="S95" i="10"/>
  <c r="R95" i="10"/>
  <c r="Q95" i="10"/>
  <c r="P95" i="10"/>
  <c r="O95" i="10"/>
  <c r="N95" i="10"/>
  <c r="M95" i="10"/>
  <c r="L95" i="10"/>
  <c r="K95" i="10"/>
  <c r="J95" i="10"/>
  <c r="G95" i="10"/>
  <c r="E95" i="10"/>
  <c r="X21" i="7" l="1"/>
  <c r="X88" i="7"/>
  <c r="X87" i="7"/>
  <c r="X68" i="7"/>
  <c r="X89" i="7"/>
  <c r="X22" i="7"/>
  <c r="X47" i="7"/>
  <c r="X65" i="7"/>
  <c r="X26" i="7"/>
  <c r="X67" i="7"/>
  <c r="X84" i="7"/>
  <c r="X63" i="7"/>
  <c r="X23" i="7"/>
  <c r="X42" i="7"/>
  <c r="X66" i="7"/>
  <c r="X85" i="7"/>
  <c r="X44" i="7"/>
  <c r="X64" i="7"/>
  <c r="X86" i="7"/>
  <c r="X23" i="8"/>
  <c r="X64" i="8" s="1"/>
  <c r="Y65" i="8" s="1"/>
  <c r="X24" i="7"/>
  <c r="X45" i="7"/>
  <c r="X15" i="8"/>
  <c r="X59" i="8" s="1"/>
  <c r="Y60" i="8" s="1"/>
  <c r="X25" i="7"/>
  <c r="X46" i="7"/>
  <c r="X37" i="5"/>
  <c r="X47" i="5" s="1"/>
  <c r="Y48" i="5" s="1"/>
  <c r="X43" i="7"/>
  <c r="X39" i="8"/>
  <c r="X69" i="8" s="1"/>
  <c r="Y70" i="8" s="1"/>
  <c r="X55" i="8"/>
  <c r="X74" i="8" s="1"/>
  <c r="Y75" i="8" s="1"/>
  <c r="X42" i="5" l="1"/>
  <c r="G500" i="9" l="1"/>
  <c r="E500" i="9"/>
  <c r="G499" i="9"/>
  <c r="E499" i="9"/>
  <c r="G498" i="9"/>
  <c r="E498" i="9"/>
  <c r="G497" i="9"/>
  <c r="E497" i="9"/>
  <c r="G496" i="9"/>
  <c r="E496" i="9"/>
  <c r="G495" i="9"/>
  <c r="E495" i="9"/>
  <c r="I485" i="9"/>
  <c r="G485" i="9"/>
  <c r="F485" i="9"/>
  <c r="E485" i="9"/>
  <c r="I484" i="9"/>
  <c r="G484" i="9"/>
  <c r="F484" i="9"/>
  <c r="E484" i="9"/>
  <c r="I483" i="9"/>
  <c r="G483" i="9"/>
  <c r="F483" i="9"/>
  <c r="E483" i="9"/>
  <c r="I482" i="9"/>
  <c r="G482" i="9"/>
  <c r="F482" i="9"/>
  <c r="E482" i="9"/>
  <c r="I481" i="9"/>
  <c r="G481" i="9"/>
  <c r="F481" i="9"/>
  <c r="E481" i="9"/>
  <c r="I480" i="9"/>
  <c r="G480" i="9"/>
  <c r="F480" i="9"/>
  <c r="E480" i="9"/>
  <c r="U469" i="9"/>
  <c r="T469" i="9"/>
  <c r="S469" i="9"/>
  <c r="R469" i="9"/>
  <c r="Q469" i="9"/>
  <c r="P469" i="9"/>
  <c r="O469" i="9"/>
  <c r="N469" i="9"/>
  <c r="M469" i="9"/>
  <c r="L469" i="9"/>
  <c r="K469" i="9"/>
  <c r="J469" i="9"/>
  <c r="I469" i="9"/>
  <c r="G469" i="9"/>
  <c r="F469" i="9"/>
  <c r="E469" i="9"/>
  <c r="U468" i="9"/>
  <c r="T468" i="9"/>
  <c r="S468" i="9"/>
  <c r="R468" i="9"/>
  <c r="Q468" i="9"/>
  <c r="P468" i="9"/>
  <c r="O468" i="9"/>
  <c r="N468" i="9"/>
  <c r="M468" i="9"/>
  <c r="L468" i="9"/>
  <c r="K468" i="9"/>
  <c r="J468" i="9"/>
  <c r="I468" i="9"/>
  <c r="G468" i="9"/>
  <c r="F468" i="9"/>
  <c r="E468" i="9"/>
  <c r="U467" i="9"/>
  <c r="T467" i="9"/>
  <c r="S467" i="9"/>
  <c r="R467" i="9"/>
  <c r="Q467" i="9"/>
  <c r="P467" i="9"/>
  <c r="O467" i="9"/>
  <c r="N467" i="9"/>
  <c r="M467" i="9"/>
  <c r="L467" i="9"/>
  <c r="K467" i="9"/>
  <c r="J467" i="9"/>
  <c r="I467" i="9"/>
  <c r="G467" i="9"/>
  <c r="F467" i="9"/>
  <c r="E467" i="9"/>
  <c r="U466" i="9"/>
  <c r="T466" i="9"/>
  <c r="S466" i="9"/>
  <c r="R466" i="9"/>
  <c r="Q466" i="9"/>
  <c r="P466" i="9"/>
  <c r="O466" i="9"/>
  <c r="N466" i="9"/>
  <c r="M466" i="9"/>
  <c r="L466" i="9"/>
  <c r="K466" i="9"/>
  <c r="J466" i="9"/>
  <c r="I466" i="9"/>
  <c r="G466" i="9"/>
  <c r="F466" i="9"/>
  <c r="E466" i="9"/>
  <c r="U465" i="9"/>
  <c r="T465" i="9"/>
  <c r="S465" i="9"/>
  <c r="R465" i="9"/>
  <c r="Q465" i="9"/>
  <c r="P465" i="9"/>
  <c r="O465" i="9"/>
  <c r="N465" i="9"/>
  <c r="M465" i="9"/>
  <c r="L465" i="9"/>
  <c r="K465" i="9"/>
  <c r="J465" i="9"/>
  <c r="I465" i="9"/>
  <c r="G465" i="9"/>
  <c r="F465" i="9"/>
  <c r="E465" i="9"/>
  <c r="U464" i="9"/>
  <c r="T464" i="9"/>
  <c r="S464" i="9"/>
  <c r="R464" i="9"/>
  <c r="Q464" i="9"/>
  <c r="P464" i="9"/>
  <c r="O464" i="9"/>
  <c r="N464" i="9"/>
  <c r="M464" i="9"/>
  <c r="L464" i="9"/>
  <c r="K464" i="9"/>
  <c r="J464" i="9"/>
  <c r="I464" i="9"/>
  <c r="G464" i="9"/>
  <c r="F464" i="9"/>
  <c r="E464" i="9"/>
  <c r="G395" i="9"/>
  <c r="E395" i="9"/>
  <c r="G394" i="9"/>
  <c r="E394" i="9"/>
  <c r="G393" i="9"/>
  <c r="E393" i="9"/>
  <c r="G392" i="9"/>
  <c r="E392" i="9"/>
  <c r="G391" i="9"/>
  <c r="E391" i="9"/>
  <c r="G390" i="9"/>
  <c r="E390" i="9"/>
  <c r="I380" i="9"/>
  <c r="G380" i="9"/>
  <c r="F380" i="9"/>
  <c r="E380" i="9"/>
  <c r="I379" i="9"/>
  <c r="G379" i="9"/>
  <c r="F379" i="9"/>
  <c r="E379" i="9"/>
  <c r="I378" i="9"/>
  <c r="G378" i="9"/>
  <c r="F378" i="9"/>
  <c r="E378" i="9"/>
  <c r="I377" i="9"/>
  <c r="G377" i="9"/>
  <c r="F377" i="9"/>
  <c r="E377" i="9"/>
  <c r="I376" i="9"/>
  <c r="G376" i="9"/>
  <c r="F376" i="9"/>
  <c r="E376" i="9"/>
  <c r="I375" i="9"/>
  <c r="G375" i="9"/>
  <c r="F375" i="9"/>
  <c r="E375" i="9"/>
  <c r="U364" i="9"/>
  <c r="T364" i="9"/>
  <c r="S364" i="9"/>
  <c r="R364" i="9"/>
  <c r="Q364" i="9"/>
  <c r="P364" i="9"/>
  <c r="O364" i="9"/>
  <c r="N364" i="9"/>
  <c r="M364" i="9"/>
  <c r="L364" i="9"/>
  <c r="K364" i="9"/>
  <c r="J364" i="9"/>
  <c r="I364" i="9"/>
  <c r="G364" i="9"/>
  <c r="F364" i="9"/>
  <c r="E364" i="9"/>
  <c r="U363" i="9"/>
  <c r="T363" i="9"/>
  <c r="S363" i="9"/>
  <c r="R363" i="9"/>
  <c r="Q363" i="9"/>
  <c r="P363" i="9"/>
  <c r="O363" i="9"/>
  <c r="N363" i="9"/>
  <c r="M363" i="9"/>
  <c r="L363" i="9"/>
  <c r="K363" i="9"/>
  <c r="J363" i="9"/>
  <c r="I363" i="9"/>
  <c r="G363" i="9"/>
  <c r="F363" i="9"/>
  <c r="E363" i="9"/>
  <c r="U362" i="9"/>
  <c r="T362" i="9"/>
  <c r="S362" i="9"/>
  <c r="R362" i="9"/>
  <c r="Q362" i="9"/>
  <c r="P362" i="9"/>
  <c r="O362" i="9"/>
  <c r="N362" i="9"/>
  <c r="M362" i="9"/>
  <c r="L362" i="9"/>
  <c r="K362" i="9"/>
  <c r="J362" i="9"/>
  <c r="I362" i="9"/>
  <c r="G362" i="9"/>
  <c r="F362" i="9"/>
  <c r="E362" i="9"/>
  <c r="U361" i="9"/>
  <c r="T361" i="9"/>
  <c r="S361" i="9"/>
  <c r="R361" i="9"/>
  <c r="Q361" i="9"/>
  <c r="P361" i="9"/>
  <c r="O361" i="9"/>
  <c r="N361" i="9"/>
  <c r="M361" i="9"/>
  <c r="L361" i="9"/>
  <c r="K361" i="9"/>
  <c r="J361" i="9"/>
  <c r="I361" i="9"/>
  <c r="G361" i="9"/>
  <c r="F361" i="9"/>
  <c r="E361" i="9"/>
  <c r="U360" i="9"/>
  <c r="T360" i="9"/>
  <c r="S360" i="9"/>
  <c r="R360" i="9"/>
  <c r="Q360" i="9"/>
  <c r="P360" i="9"/>
  <c r="O360" i="9"/>
  <c r="N360" i="9"/>
  <c r="M360" i="9"/>
  <c r="L360" i="9"/>
  <c r="K360" i="9"/>
  <c r="J360" i="9"/>
  <c r="I360" i="9"/>
  <c r="G360" i="9"/>
  <c r="F360" i="9"/>
  <c r="E360" i="9"/>
  <c r="U359" i="9"/>
  <c r="T359" i="9"/>
  <c r="S359" i="9"/>
  <c r="R359" i="9"/>
  <c r="Q359" i="9"/>
  <c r="P359" i="9"/>
  <c r="O359" i="9"/>
  <c r="N359" i="9"/>
  <c r="M359" i="9"/>
  <c r="L359" i="9"/>
  <c r="K359" i="9"/>
  <c r="J359" i="9"/>
  <c r="I359" i="9"/>
  <c r="G359" i="9"/>
  <c r="F359" i="9"/>
  <c r="E359" i="9"/>
  <c r="G290" i="9"/>
  <c r="E290" i="9"/>
  <c r="G289" i="9"/>
  <c r="E289" i="9"/>
  <c r="G288" i="9"/>
  <c r="E288" i="9"/>
  <c r="G287" i="9"/>
  <c r="E287" i="9"/>
  <c r="G286" i="9"/>
  <c r="E286" i="9"/>
  <c r="G285" i="9"/>
  <c r="E285" i="9"/>
  <c r="I275" i="9"/>
  <c r="G275" i="9"/>
  <c r="F275" i="9"/>
  <c r="E275" i="9"/>
  <c r="I274" i="9"/>
  <c r="G274" i="9"/>
  <c r="F274" i="9"/>
  <c r="E274" i="9"/>
  <c r="I273" i="9"/>
  <c r="G273" i="9"/>
  <c r="F273" i="9"/>
  <c r="E273" i="9"/>
  <c r="I272" i="9"/>
  <c r="G272" i="9"/>
  <c r="F272" i="9"/>
  <c r="E272" i="9"/>
  <c r="I271" i="9"/>
  <c r="G271" i="9"/>
  <c r="F271" i="9"/>
  <c r="E271" i="9"/>
  <c r="I270" i="9"/>
  <c r="G270" i="9"/>
  <c r="F270" i="9"/>
  <c r="E270" i="9"/>
  <c r="U259" i="9"/>
  <c r="T259" i="9"/>
  <c r="S259" i="9"/>
  <c r="R259" i="9"/>
  <c r="Q259" i="9"/>
  <c r="P259" i="9"/>
  <c r="O259" i="9"/>
  <c r="N259" i="9"/>
  <c r="M259" i="9"/>
  <c r="L259" i="9"/>
  <c r="K259" i="9"/>
  <c r="J259" i="9"/>
  <c r="I259" i="9"/>
  <c r="G259" i="9"/>
  <c r="F259" i="9"/>
  <c r="E259" i="9"/>
  <c r="U258" i="9"/>
  <c r="T258" i="9"/>
  <c r="S258" i="9"/>
  <c r="R258" i="9"/>
  <c r="Q258" i="9"/>
  <c r="P258" i="9"/>
  <c r="O258" i="9"/>
  <c r="N258" i="9"/>
  <c r="M258" i="9"/>
  <c r="L258" i="9"/>
  <c r="K258" i="9"/>
  <c r="J258" i="9"/>
  <c r="I258" i="9"/>
  <c r="G258" i="9"/>
  <c r="F258" i="9"/>
  <c r="E258" i="9"/>
  <c r="U257" i="9"/>
  <c r="T257" i="9"/>
  <c r="S257" i="9"/>
  <c r="R257" i="9"/>
  <c r="Q257" i="9"/>
  <c r="P257" i="9"/>
  <c r="O257" i="9"/>
  <c r="N257" i="9"/>
  <c r="M257" i="9"/>
  <c r="L257" i="9"/>
  <c r="K257" i="9"/>
  <c r="J257" i="9"/>
  <c r="I257" i="9"/>
  <c r="G257" i="9"/>
  <c r="F257" i="9"/>
  <c r="E257" i="9"/>
  <c r="U256" i="9"/>
  <c r="T256" i="9"/>
  <c r="S256" i="9"/>
  <c r="R256" i="9"/>
  <c r="Q256" i="9"/>
  <c r="P256" i="9"/>
  <c r="O256" i="9"/>
  <c r="N256" i="9"/>
  <c r="M256" i="9"/>
  <c r="L256" i="9"/>
  <c r="K256" i="9"/>
  <c r="J256" i="9"/>
  <c r="I256" i="9"/>
  <c r="G256" i="9"/>
  <c r="F256" i="9"/>
  <c r="E256" i="9"/>
  <c r="U255" i="9"/>
  <c r="T255" i="9"/>
  <c r="S255" i="9"/>
  <c r="R255" i="9"/>
  <c r="Q255" i="9"/>
  <c r="P255" i="9"/>
  <c r="O255" i="9"/>
  <c r="N255" i="9"/>
  <c r="M255" i="9"/>
  <c r="L255" i="9"/>
  <c r="K255" i="9"/>
  <c r="J255" i="9"/>
  <c r="I255" i="9"/>
  <c r="G255" i="9"/>
  <c r="F255" i="9"/>
  <c r="E255" i="9"/>
  <c r="U254" i="9"/>
  <c r="T254" i="9"/>
  <c r="S254" i="9"/>
  <c r="R254" i="9"/>
  <c r="Q254" i="9"/>
  <c r="P254" i="9"/>
  <c r="O254" i="9"/>
  <c r="N254" i="9"/>
  <c r="M254" i="9"/>
  <c r="L254" i="9"/>
  <c r="K254" i="9"/>
  <c r="J254" i="9"/>
  <c r="I254" i="9"/>
  <c r="G254" i="9"/>
  <c r="F254" i="9"/>
  <c r="E254" i="9"/>
  <c r="G158" i="9"/>
  <c r="E158" i="9"/>
  <c r="G157" i="9"/>
  <c r="E157" i="9"/>
  <c r="G156" i="9"/>
  <c r="E156" i="9"/>
  <c r="G155" i="9"/>
  <c r="E155" i="9"/>
  <c r="G154" i="9"/>
  <c r="E154" i="9"/>
  <c r="G153" i="9"/>
  <c r="E153" i="9"/>
  <c r="F143" i="9"/>
  <c r="G143" i="9"/>
  <c r="I143" i="9"/>
  <c r="E143" i="9"/>
  <c r="F142" i="9"/>
  <c r="G142" i="9"/>
  <c r="I142" i="9"/>
  <c r="E142" i="9"/>
  <c r="F141" i="9"/>
  <c r="G141" i="9"/>
  <c r="I141" i="9"/>
  <c r="E141" i="9"/>
  <c r="F140" i="9"/>
  <c r="G140" i="9"/>
  <c r="I140" i="9"/>
  <c r="E140" i="9"/>
  <c r="F139" i="9"/>
  <c r="G139" i="9"/>
  <c r="I139" i="9"/>
  <c r="E139" i="9"/>
  <c r="F138" i="9"/>
  <c r="G138" i="9"/>
  <c r="I138" i="9"/>
  <c r="E138" i="9"/>
  <c r="I128" i="9"/>
  <c r="H128" i="9"/>
  <c r="G128" i="9"/>
  <c r="F128" i="9"/>
  <c r="E128" i="9"/>
  <c r="U127" i="9"/>
  <c r="T127" i="9"/>
  <c r="S127" i="9"/>
  <c r="R127" i="9"/>
  <c r="Q127" i="9"/>
  <c r="P127" i="9"/>
  <c r="O127" i="9"/>
  <c r="N127" i="9"/>
  <c r="M127" i="9"/>
  <c r="L127" i="9"/>
  <c r="K127" i="9"/>
  <c r="J127" i="9"/>
  <c r="I127" i="9"/>
  <c r="G127" i="9"/>
  <c r="F127" i="9"/>
  <c r="E127" i="9"/>
  <c r="U126" i="9"/>
  <c r="T126" i="9"/>
  <c r="S126" i="9"/>
  <c r="R126" i="9"/>
  <c r="Q126" i="9"/>
  <c r="P126" i="9"/>
  <c r="O126" i="9"/>
  <c r="N126" i="9"/>
  <c r="M126" i="9"/>
  <c r="L126" i="9"/>
  <c r="K126" i="9"/>
  <c r="J126" i="9"/>
  <c r="I126" i="9"/>
  <c r="G126" i="9"/>
  <c r="F126" i="9"/>
  <c r="E126" i="9"/>
  <c r="U125" i="9"/>
  <c r="T125" i="9"/>
  <c r="S125" i="9"/>
  <c r="R125" i="9"/>
  <c r="Q125" i="9"/>
  <c r="P125" i="9"/>
  <c r="O125" i="9"/>
  <c r="N125" i="9"/>
  <c r="M125" i="9"/>
  <c r="L125" i="9"/>
  <c r="K125" i="9"/>
  <c r="J125" i="9"/>
  <c r="I125" i="9"/>
  <c r="G125" i="9"/>
  <c r="F125" i="9"/>
  <c r="E125" i="9"/>
  <c r="U124" i="9"/>
  <c r="T124" i="9"/>
  <c r="S124" i="9"/>
  <c r="R124" i="9"/>
  <c r="Q124" i="9"/>
  <c r="P124" i="9"/>
  <c r="O124" i="9"/>
  <c r="N124" i="9"/>
  <c r="M124" i="9"/>
  <c r="L124" i="9"/>
  <c r="K124" i="9"/>
  <c r="J124" i="9"/>
  <c r="I124" i="9"/>
  <c r="G124" i="9"/>
  <c r="F124" i="9"/>
  <c r="E124" i="9"/>
  <c r="U123" i="9"/>
  <c r="T123" i="9"/>
  <c r="S123" i="9"/>
  <c r="R123" i="9"/>
  <c r="Q123" i="9"/>
  <c r="P123" i="9"/>
  <c r="O123" i="9"/>
  <c r="N123" i="9"/>
  <c r="M123" i="9"/>
  <c r="L123" i="9"/>
  <c r="K123" i="9"/>
  <c r="J123" i="9"/>
  <c r="I123" i="9"/>
  <c r="G123" i="9"/>
  <c r="F123" i="9"/>
  <c r="E123" i="9"/>
  <c r="U122" i="9"/>
  <c r="T122" i="9"/>
  <c r="S122" i="9"/>
  <c r="R122" i="9"/>
  <c r="Q122" i="9"/>
  <c r="P122" i="9"/>
  <c r="O122" i="9"/>
  <c r="N122" i="9"/>
  <c r="M122" i="9"/>
  <c r="L122" i="9"/>
  <c r="K122" i="9"/>
  <c r="J122" i="9"/>
  <c r="I122" i="9"/>
  <c r="G122" i="9"/>
  <c r="F122" i="9"/>
  <c r="E122" i="9"/>
  <c r="AC10" i="16"/>
  <c r="AB10" i="16"/>
  <c r="AA10" i="16"/>
  <c r="Z10" i="16"/>
  <c r="Y10" i="16"/>
  <c r="W10" i="16"/>
  <c r="V10" i="16"/>
  <c r="U10" i="16"/>
  <c r="T10" i="16"/>
  <c r="S10" i="16"/>
  <c r="R10" i="16"/>
  <c r="Q10" i="16"/>
  <c r="P10" i="16"/>
  <c r="O10" i="16"/>
  <c r="N10" i="16"/>
  <c r="M10" i="16"/>
  <c r="L10" i="16"/>
  <c r="K10" i="16"/>
  <c r="J10" i="16"/>
  <c r="G10" i="16"/>
  <c r="F10" i="16"/>
  <c r="E10" i="16"/>
  <c r="F9" i="16"/>
  <c r="G9" i="16"/>
  <c r="E9" i="16"/>
  <c r="AC5" i="16"/>
  <c r="AB5" i="16"/>
  <c r="AA5" i="16"/>
  <c r="Z5" i="16"/>
  <c r="Y5" i="16"/>
  <c r="W5" i="16"/>
  <c r="V5" i="16"/>
  <c r="U5" i="16"/>
  <c r="T5" i="16"/>
  <c r="S5" i="16"/>
  <c r="R5" i="16"/>
  <c r="Q5" i="16"/>
  <c r="P5" i="16"/>
  <c r="O5" i="16"/>
  <c r="N5" i="16"/>
  <c r="M5" i="16"/>
  <c r="L5" i="16"/>
  <c r="K5" i="16"/>
  <c r="J5" i="16"/>
  <c r="F439" i="8"/>
  <c r="G439" i="8"/>
  <c r="H439" i="8"/>
  <c r="I439" i="8"/>
  <c r="E439" i="8"/>
  <c r="A1" i="16"/>
  <c r="G469" i="8"/>
  <c r="E469" i="8"/>
  <c r="G468" i="8"/>
  <c r="E468" i="8"/>
  <c r="G467" i="8"/>
  <c r="E467" i="8"/>
  <c r="G466" i="8"/>
  <c r="E466" i="8"/>
  <c r="G465" i="8"/>
  <c r="E465" i="8"/>
  <c r="G464" i="8"/>
  <c r="E464" i="8"/>
  <c r="I454" i="8"/>
  <c r="G454" i="8"/>
  <c r="F454" i="8"/>
  <c r="E454" i="8"/>
  <c r="I453" i="8"/>
  <c r="G453" i="8"/>
  <c r="F453" i="8"/>
  <c r="E453" i="8"/>
  <c r="I452" i="8"/>
  <c r="G452" i="8"/>
  <c r="F452" i="8"/>
  <c r="E452" i="8"/>
  <c r="I451" i="8"/>
  <c r="G451" i="8"/>
  <c r="F451" i="8"/>
  <c r="E451" i="8"/>
  <c r="I450" i="8"/>
  <c r="G450" i="8"/>
  <c r="F450" i="8"/>
  <c r="E450" i="8"/>
  <c r="I449" i="8"/>
  <c r="G449" i="8"/>
  <c r="F449" i="8"/>
  <c r="E449" i="8"/>
  <c r="I438" i="8"/>
  <c r="G438" i="8"/>
  <c r="F438" i="8"/>
  <c r="E438" i="8"/>
  <c r="I437" i="8"/>
  <c r="G437" i="8"/>
  <c r="F437" i="8"/>
  <c r="E437" i="8"/>
  <c r="I436" i="8"/>
  <c r="G436" i="8"/>
  <c r="F436" i="8"/>
  <c r="E436" i="8"/>
  <c r="I435" i="8"/>
  <c r="G435" i="8"/>
  <c r="F435" i="8"/>
  <c r="E435" i="8"/>
  <c r="I434" i="8"/>
  <c r="G434" i="8"/>
  <c r="F434" i="8"/>
  <c r="E434" i="8"/>
  <c r="I433" i="8"/>
  <c r="G433" i="8"/>
  <c r="F433" i="8"/>
  <c r="E433" i="8"/>
  <c r="X11" i="16" l="1"/>
  <c r="P11" i="16"/>
  <c r="N11" i="16"/>
  <c r="V11" i="16"/>
  <c r="AC11" i="16"/>
  <c r="O11" i="16"/>
  <c r="W11" i="16"/>
  <c r="Q11" i="16"/>
  <c r="Y11" i="16"/>
  <c r="J11" i="16"/>
  <c r="R11" i="16"/>
  <c r="Z11" i="16"/>
  <c r="K11" i="16"/>
  <c r="S11" i="16"/>
  <c r="AA11" i="16"/>
  <c r="L11" i="16"/>
  <c r="T11" i="16"/>
  <c r="AB11" i="16"/>
  <c r="M11" i="16"/>
  <c r="U11" i="16"/>
  <c r="S470" i="9" l="1"/>
  <c r="S365" i="9"/>
  <c r="S311" i="10"/>
  <c r="S260" i="9"/>
  <c r="O311" i="10"/>
  <c r="O260" i="9"/>
  <c r="O470" i="9"/>
  <c r="O365" i="9"/>
  <c r="K470" i="9"/>
  <c r="K365" i="9"/>
  <c r="K311" i="10"/>
  <c r="K260" i="9"/>
  <c r="U470" i="9"/>
  <c r="U365" i="9"/>
  <c r="U311" i="10"/>
  <c r="U260" i="9"/>
  <c r="Z470" i="9"/>
  <c r="Z365" i="9"/>
  <c r="Z311" i="10"/>
  <c r="Z260" i="9"/>
  <c r="V365" i="9"/>
  <c r="V311" i="10"/>
  <c r="V260" i="9"/>
  <c r="V470" i="9"/>
  <c r="N365" i="9"/>
  <c r="N311" i="10"/>
  <c r="N260" i="9"/>
  <c r="N470" i="9"/>
  <c r="X470" i="9"/>
  <c r="X365" i="9"/>
  <c r="X311" i="10"/>
  <c r="X260" i="9"/>
  <c r="AB470" i="9"/>
  <c r="AB365" i="9"/>
  <c r="AB311" i="10"/>
  <c r="AB260" i="9"/>
  <c r="J470" i="9"/>
  <c r="J365" i="9"/>
  <c r="J311" i="10"/>
  <c r="J260" i="9"/>
  <c r="P470" i="9"/>
  <c r="P365" i="9"/>
  <c r="P311" i="10"/>
  <c r="P260" i="9"/>
  <c r="AC470" i="9"/>
  <c r="AC365" i="9"/>
  <c r="AC311" i="10"/>
  <c r="AC260" i="9"/>
  <c r="R470" i="9"/>
  <c r="R365" i="9"/>
  <c r="R311" i="10"/>
  <c r="R260" i="9"/>
  <c r="T470" i="9"/>
  <c r="T365" i="9"/>
  <c r="T311" i="10"/>
  <c r="T260" i="9"/>
  <c r="Y470" i="9"/>
  <c r="Y365" i="9"/>
  <c r="Y311" i="10"/>
  <c r="Y260" i="9"/>
  <c r="M470" i="9"/>
  <c r="M365" i="9"/>
  <c r="M311" i="10"/>
  <c r="M260" i="9"/>
  <c r="L470" i="9"/>
  <c r="L365" i="9"/>
  <c r="L311" i="10"/>
  <c r="L260" i="9"/>
  <c r="Q470" i="9"/>
  <c r="Q365" i="9"/>
  <c r="Q311" i="10"/>
  <c r="Q260" i="9"/>
  <c r="AA470" i="9"/>
  <c r="AA365" i="9"/>
  <c r="AA311" i="10"/>
  <c r="AA260" i="9"/>
  <c r="W311" i="10"/>
  <c r="W260" i="9"/>
  <c r="W470" i="9"/>
  <c r="W365" i="9"/>
  <c r="L439" i="8"/>
  <c r="L206" i="10"/>
  <c r="L101" i="10"/>
  <c r="L128" i="9"/>
  <c r="W439" i="8"/>
  <c r="W101" i="10"/>
  <c r="W206" i="10"/>
  <c r="W128" i="9"/>
  <c r="AA439" i="8"/>
  <c r="AA206" i="10"/>
  <c r="AA101" i="10"/>
  <c r="AA128" i="9"/>
  <c r="S439" i="8"/>
  <c r="S206" i="10"/>
  <c r="S101" i="10"/>
  <c r="S128" i="9"/>
  <c r="O439" i="8"/>
  <c r="O101" i="10"/>
  <c r="O206" i="10"/>
  <c r="O128" i="9"/>
  <c r="K439" i="8"/>
  <c r="K206" i="10"/>
  <c r="K101" i="10"/>
  <c r="K128" i="9"/>
  <c r="AC439" i="8"/>
  <c r="AC206" i="10"/>
  <c r="AC101" i="10"/>
  <c r="AC128" i="9"/>
  <c r="U439" i="8"/>
  <c r="U206" i="10"/>
  <c r="U101" i="10"/>
  <c r="U128" i="9"/>
  <c r="Z439" i="8"/>
  <c r="Z206" i="10"/>
  <c r="Z101" i="10"/>
  <c r="Z128" i="9"/>
  <c r="V439" i="8"/>
  <c r="V101" i="10"/>
  <c r="V206" i="10"/>
  <c r="V128" i="9"/>
  <c r="Q439" i="8"/>
  <c r="Q206" i="10"/>
  <c r="Q101" i="10"/>
  <c r="Q128" i="9"/>
  <c r="M439" i="8"/>
  <c r="M206" i="10"/>
  <c r="M101" i="10"/>
  <c r="M128" i="9"/>
  <c r="R439" i="8"/>
  <c r="R101" i="10"/>
  <c r="R206" i="10"/>
  <c r="R128" i="9"/>
  <c r="N439" i="8"/>
  <c r="N101" i="10"/>
  <c r="N206" i="10"/>
  <c r="N128" i="9"/>
  <c r="AB439" i="8"/>
  <c r="AB206" i="10"/>
  <c r="AB101" i="10"/>
  <c r="AB128" i="9"/>
  <c r="J439" i="8"/>
  <c r="J101" i="10"/>
  <c r="J206" i="10"/>
  <c r="J128" i="9"/>
  <c r="P439" i="8"/>
  <c r="P101" i="10"/>
  <c r="P206" i="10"/>
  <c r="P128" i="9"/>
  <c r="X101" i="10"/>
  <c r="X206" i="10"/>
  <c r="X128" i="9"/>
  <c r="T439" i="8"/>
  <c r="T206" i="10"/>
  <c r="T101" i="10"/>
  <c r="T128" i="9"/>
  <c r="Y439" i="8"/>
  <c r="Y101" i="10"/>
  <c r="Y206" i="10"/>
  <c r="Y128" i="9"/>
  <c r="X439" i="8"/>
  <c r="Q261" i="9" l="1"/>
  <c r="Q270" i="9" s="1"/>
  <c r="Q262" i="9"/>
  <c r="Q271" i="9" s="1"/>
  <c r="Q263" i="9"/>
  <c r="Q272" i="9" s="1"/>
  <c r="Q264" i="9"/>
  <c r="Q273" i="9" s="1"/>
  <c r="Q265" i="9"/>
  <c r="Q274" i="9" s="1"/>
  <c r="Q266" i="9"/>
  <c r="Q275" i="9" s="1"/>
  <c r="M264" i="9"/>
  <c r="M273" i="9" s="1"/>
  <c r="M261" i="9"/>
  <c r="M270" i="9" s="1"/>
  <c r="M265" i="9"/>
  <c r="M274" i="9" s="1"/>
  <c r="M262" i="9"/>
  <c r="M271" i="9" s="1"/>
  <c r="M266" i="9"/>
  <c r="M275" i="9" s="1"/>
  <c r="M263" i="9"/>
  <c r="M272" i="9" s="1"/>
  <c r="T261" i="9"/>
  <c r="T270" i="9" s="1"/>
  <c r="T266" i="9"/>
  <c r="T275" i="9" s="1"/>
  <c r="T264" i="9"/>
  <c r="T273" i="9" s="1"/>
  <c r="T265" i="9"/>
  <c r="T274" i="9" s="1"/>
  <c r="T262" i="9"/>
  <c r="T271" i="9" s="1"/>
  <c r="T263" i="9"/>
  <c r="T272" i="9" s="1"/>
  <c r="J262" i="9"/>
  <c r="J271" i="9" s="1"/>
  <c r="J266" i="9"/>
  <c r="J275" i="9" s="1"/>
  <c r="J265" i="9"/>
  <c r="J274" i="9" s="1"/>
  <c r="J261" i="9"/>
  <c r="J270" i="9" s="1"/>
  <c r="J263" i="9"/>
  <c r="J272" i="9" s="1"/>
  <c r="J264" i="9"/>
  <c r="J273" i="9" s="1"/>
  <c r="U263" i="9"/>
  <c r="U272" i="9" s="1"/>
  <c r="U264" i="9"/>
  <c r="U273" i="9" s="1"/>
  <c r="U261" i="9"/>
  <c r="U270" i="9" s="1"/>
  <c r="U265" i="9"/>
  <c r="U274" i="9" s="1"/>
  <c r="U262" i="9"/>
  <c r="U271" i="9" s="1"/>
  <c r="U266" i="9"/>
  <c r="U275" i="9" s="1"/>
  <c r="O371" i="9"/>
  <c r="O380" i="9" s="1"/>
  <c r="O366" i="9"/>
  <c r="O375" i="9" s="1"/>
  <c r="O367" i="9"/>
  <c r="O376" i="9" s="1"/>
  <c r="O368" i="9"/>
  <c r="O377" i="9" s="1"/>
  <c r="O369" i="9"/>
  <c r="O378" i="9" s="1"/>
  <c r="O370" i="9"/>
  <c r="O379" i="9" s="1"/>
  <c r="J317" i="10"/>
  <c r="J326" i="10" s="1"/>
  <c r="J316" i="10"/>
  <c r="J325" i="10" s="1"/>
  <c r="J315" i="10"/>
  <c r="J324" i="10" s="1"/>
  <c r="J313" i="10"/>
  <c r="J322" i="10" s="1"/>
  <c r="J314" i="10"/>
  <c r="J323" i="10" s="1"/>
  <c r="J312" i="10"/>
  <c r="J321" i="10" s="1"/>
  <c r="U316" i="10"/>
  <c r="U325" i="10" s="1"/>
  <c r="U317" i="10"/>
  <c r="U326" i="10" s="1"/>
  <c r="U313" i="10"/>
  <c r="U322" i="10" s="1"/>
  <c r="U314" i="10"/>
  <c r="U323" i="10" s="1"/>
  <c r="U312" i="10"/>
  <c r="U321" i="10" s="1"/>
  <c r="U315" i="10"/>
  <c r="U324" i="10" s="1"/>
  <c r="O474" i="9"/>
  <c r="O483" i="9" s="1"/>
  <c r="O475" i="9"/>
  <c r="O484" i="9" s="1"/>
  <c r="O473" i="9"/>
  <c r="O482" i="9" s="1"/>
  <c r="O472" i="9"/>
  <c r="O481" i="9" s="1"/>
  <c r="O471" i="9"/>
  <c r="O480" i="9" s="1"/>
  <c r="O476" i="9"/>
  <c r="O485" i="9" s="1"/>
  <c r="Q368" i="9"/>
  <c r="Q377" i="9" s="1"/>
  <c r="Q366" i="9"/>
  <c r="Q375" i="9" s="1"/>
  <c r="Q367" i="9"/>
  <c r="Q376" i="9" s="1"/>
  <c r="Q371" i="9"/>
  <c r="Q380" i="9" s="1"/>
  <c r="Q369" i="9"/>
  <c r="Q378" i="9" s="1"/>
  <c r="Q370" i="9"/>
  <c r="Q379" i="9" s="1"/>
  <c r="M369" i="9"/>
  <c r="M378" i="9" s="1"/>
  <c r="M366" i="9"/>
  <c r="M375" i="9" s="1"/>
  <c r="M370" i="9"/>
  <c r="M379" i="9" s="1"/>
  <c r="M367" i="9"/>
  <c r="M376" i="9" s="1"/>
  <c r="M371" i="9"/>
  <c r="M380" i="9" s="1"/>
  <c r="M368" i="9"/>
  <c r="M377" i="9" s="1"/>
  <c r="T366" i="9"/>
  <c r="T375" i="9" s="1"/>
  <c r="T369" i="9"/>
  <c r="T378" i="9" s="1"/>
  <c r="T371" i="9"/>
  <c r="T380" i="9" s="1"/>
  <c r="T367" i="9"/>
  <c r="T376" i="9" s="1"/>
  <c r="T368" i="9"/>
  <c r="T377" i="9" s="1"/>
  <c r="T370" i="9"/>
  <c r="T379" i="9" s="1"/>
  <c r="J366" i="9"/>
  <c r="J375" i="9" s="1"/>
  <c r="J370" i="9"/>
  <c r="J379" i="9" s="1"/>
  <c r="J367" i="9"/>
  <c r="J376" i="9" s="1"/>
  <c r="J371" i="9"/>
  <c r="J380" i="9" s="1"/>
  <c r="J368" i="9"/>
  <c r="J377" i="9" s="1"/>
  <c r="J369" i="9"/>
  <c r="J378" i="9" s="1"/>
  <c r="U368" i="9"/>
  <c r="U377" i="9" s="1"/>
  <c r="U371" i="9"/>
  <c r="U380" i="9" s="1"/>
  <c r="U369" i="9"/>
  <c r="U378" i="9" s="1"/>
  <c r="U366" i="9"/>
  <c r="U375" i="9" s="1"/>
  <c r="U370" i="9"/>
  <c r="U379" i="9" s="1"/>
  <c r="U367" i="9"/>
  <c r="U376" i="9" s="1"/>
  <c r="O266" i="9"/>
  <c r="O275" i="9" s="1"/>
  <c r="O261" i="9"/>
  <c r="O270" i="9" s="1"/>
  <c r="O262" i="9"/>
  <c r="O271" i="9" s="1"/>
  <c r="O263" i="9"/>
  <c r="O272" i="9" s="1"/>
  <c r="O264" i="9"/>
  <c r="O273" i="9" s="1"/>
  <c r="O265" i="9"/>
  <c r="O274" i="9" s="1"/>
  <c r="Q472" i="9"/>
  <c r="Q481" i="9" s="1"/>
  <c r="Q473" i="9"/>
  <c r="Q482" i="9" s="1"/>
  <c r="Q471" i="9"/>
  <c r="Q480" i="9" s="1"/>
  <c r="Q474" i="9"/>
  <c r="Q483" i="9" s="1"/>
  <c r="Q475" i="9"/>
  <c r="Q484" i="9" s="1"/>
  <c r="Q476" i="9"/>
  <c r="Q485" i="9" s="1"/>
  <c r="M474" i="9"/>
  <c r="M483" i="9" s="1"/>
  <c r="M475" i="9"/>
  <c r="M484" i="9" s="1"/>
  <c r="M476" i="9"/>
  <c r="M485" i="9" s="1"/>
  <c r="M471" i="9"/>
  <c r="M480" i="9" s="1"/>
  <c r="M472" i="9"/>
  <c r="M481" i="9" s="1"/>
  <c r="M473" i="9"/>
  <c r="M482" i="9" s="1"/>
  <c r="T475" i="9"/>
  <c r="T484" i="9" s="1"/>
  <c r="T474" i="9"/>
  <c r="T483" i="9" s="1"/>
  <c r="T472" i="9"/>
  <c r="T481" i="9" s="1"/>
  <c r="T476" i="9"/>
  <c r="T485" i="9" s="1"/>
  <c r="T471" i="9"/>
  <c r="T480" i="9" s="1"/>
  <c r="T473" i="9"/>
  <c r="T482" i="9" s="1"/>
  <c r="J474" i="9"/>
  <c r="J483" i="9" s="1"/>
  <c r="J471" i="9"/>
  <c r="J480" i="9" s="1"/>
  <c r="J476" i="9"/>
  <c r="J485" i="9" s="1"/>
  <c r="J472" i="9"/>
  <c r="J481" i="9" s="1"/>
  <c r="J473" i="9"/>
  <c r="J482" i="9" s="1"/>
  <c r="J475" i="9"/>
  <c r="J484" i="9" s="1"/>
  <c r="U475" i="9"/>
  <c r="U484" i="9" s="1"/>
  <c r="U476" i="9"/>
  <c r="U485" i="9" s="1"/>
  <c r="U474" i="9"/>
  <c r="U483" i="9" s="1"/>
  <c r="U471" i="9"/>
  <c r="U480" i="9" s="1"/>
  <c r="U472" i="9"/>
  <c r="U481" i="9" s="1"/>
  <c r="U473" i="9"/>
  <c r="U482" i="9" s="1"/>
  <c r="O312" i="10"/>
  <c r="O321" i="10" s="1"/>
  <c r="O317" i="10"/>
  <c r="O326" i="10" s="1"/>
  <c r="O314" i="10"/>
  <c r="O323" i="10" s="1"/>
  <c r="O315" i="10"/>
  <c r="O324" i="10" s="1"/>
  <c r="O316" i="10"/>
  <c r="O325" i="10" s="1"/>
  <c r="O313" i="10"/>
  <c r="O322" i="10" s="1"/>
  <c r="T314" i="10"/>
  <c r="T323" i="10" s="1"/>
  <c r="T313" i="10"/>
  <c r="T322" i="10" s="1"/>
  <c r="T316" i="10"/>
  <c r="T325" i="10" s="1"/>
  <c r="T315" i="10"/>
  <c r="T324" i="10" s="1"/>
  <c r="T312" i="10"/>
  <c r="T321" i="10" s="1"/>
  <c r="T317" i="10"/>
  <c r="T326" i="10" s="1"/>
  <c r="L264" i="9"/>
  <c r="L273" i="9" s="1"/>
  <c r="L262" i="9"/>
  <c r="L271" i="9" s="1"/>
  <c r="L263" i="9"/>
  <c r="L272" i="9" s="1"/>
  <c r="L265" i="9"/>
  <c r="L274" i="9" s="1"/>
  <c r="L261" i="9"/>
  <c r="L270" i="9" s="1"/>
  <c r="L266" i="9"/>
  <c r="L275" i="9" s="1"/>
  <c r="R264" i="9"/>
  <c r="R273" i="9" s="1"/>
  <c r="R262" i="9"/>
  <c r="R271" i="9" s="1"/>
  <c r="R266" i="9"/>
  <c r="R275" i="9" s="1"/>
  <c r="R265" i="9"/>
  <c r="R274" i="9" s="1"/>
  <c r="R261" i="9"/>
  <c r="R270" i="9" s="1"/>
  <c r="R263" i="9"/>
  <c r="R272" i="9" s="1"/>
  <c r="P266" i="9"/>
  <c r="P275" i="9" s="1"/>
  <c r="P264" i="9"/>
  <c r="P273" i="9" s="1"/>
  <c r="P261" i="9"/>
  <c r="P270" i="9" s="1"/>
  <c r="P262" i="9"/>
  <c r="P271" i="9" s="1"/>
  <c r="P263" i="9"/>
  <c r="P272" i="9" s="1"/>
  <c r="P265" i="9"/>
  <c r="P274" i="9" s="1"/>
  <c r="N472" i="9"/>
  <c r="N481" i="9" s="1"/>
  <c r="N475" i="9"/>
  <c r="N484" i="9" s="1"/>
  <c r="N473" i="9"/>
  <c r="N482" i="9" s="1"/>
  <c r="N471" i="9"/>
  <c r="N480" i="9" s="1"/>
  <c r="N474" i="9"/>
  <c r="N483" i="9" s="1"/>
  <c r="N476" i="9"/>
  <c r="N485" i="9" s="1"/>
  <c r="K261" i="9"/>
  <c r="K270" i="9" s="1"/>
  <c r="K265" i="9"/>
  <c r="K274" i="9" s="1"/>
  <c r="K262" i="9"/>
  <c r="K271" i="9" s="1"/>
  <c r="K266" i="9"/>
  <c r="K275" i="9" s="1"/>
  <c r="K263" i="9"/>
  <c r="K272" i="9" s="1"/>
  <c r="K264" i="9"/>
  <c r="K273" i="9" s="1"/>
  <c r="S261" i="9"/>
  <c r="S270" i="9" s="1"/>
  <c r="S265" i="9"/>
  <c r="S274" i="9" s="1"/>
  <c r="S262" i="9"/>
  <c r="S271" i="9" s="1"/>
  <c r="S266" i="9"/>
  <c r="S275" i="9" s="1"/>
  <c r="S263" i="9"/>
  <c r="S272" i="9" s="1"/>
  <c r="S264" i="9"/>
  <c r="S273" i="9" s="1"/>
  <c r="M316" i="10"/>
  <c r="M325" i="10" s="1"/>
  <c r="M314" i="10"/>
  <c r="M323" i="10" s="1"/>
  <c r="M312" i="10"/>
  <c r="M321" i="10" s="1"/>
  <c r="M315" i="10"/>
  <c r="M324" i="10" s="1"/>
  <c r="M313" i="10"/>
  <c r="M322" i="10" s="1"/>
  <c r="M317" i="10"/>
  <c r="M326" i="10" s="1"/>
  <c r="L316" i="10"/>
  <c r="L325" i="10" s="1"/>
  <c r="L315" i="10"/>
  <c r="L324" i="10" s="1"/>
  <c r="L312" i="10"/>
  <c r="L321" i="10" s="1"/>
  <c r="L314" i="10"/>
  <c r="L323" i="10" s="1"/>
  <c r="L313" i="10"/>
  <c r="L322" i="10" s="1"/>
  <c r="L317" i="10"/>
  <c r="L326" i="10" s="1"/>
  <c r="R317" i="10"/>
  <c r="R326" i="10" s="1"/>
  <c r="R316" i="10"/>
  <c r="R325" i="10" s="1"/>
  <c r="R315" i="10"/>
  <c r="R324" i="10" s="1"/>
  <c r="R313" i="10"/>
  <c r="R322" i="10" s="1"/>
  <c r="R314" i="10"/>
  <c r="R323" i="10" s="1"/>
  <c r="R312" i="10"/>
  <c r="R321" i="10" s="1"/>
  <c r="P315" i="10"/>
  <c r="P324" i="10" s="1"/>
  <c r="P316" i="10"/>
  <c r="P325" i="10" s="1"/>
  <c r="P312" i="10"/>
  <c r="P321" i="10" s="1"/>
  <c r="P313" i="10"/>
  <c r="P322" i="10" s="1"/>
  <c r="P317" i="10"/>
  <c r="P326" i="10" s="1"/>
  <c r="P314" i="10"/>
  <c r="P323" i="10" s="1"/>
  <c r="N265" i="9"/>
  <c r="N274" i="9" s="1"/>
  <c r="N263" i="9"/>
  <c r="N272" i="9" s="1"/>
  <c r="N266" i="9"/>
  <c r="N275" i="9" s="1"/>
  <c r="N261" i="9"/>
  <c r="N270" i="9" s="1"/>
  <c r="N262" i="9"/>
  <c r="N271" i="9" s="1"/>
  <c r="N264" i="9"/>
  <c r="N273" i="9" s="1"/>
  <c r="K313" i="10"/>
  <c r="K322" i="10" s="1"/>
  <c r="K315" i="10"/>
  <c r="K324" i="10" s="1"/>
  <c r="K314" i="10"/>
  <c r="K323" i="10" s="1"/>
  <c r="K317" i="10"/>
  <c r="K326" i="10" s="1"/>
  <c r="K312" i="10"/>
  <c r="K321" i="10" s="1"/>
  <c r="K316" i="10"/>
  <c r="K325" i="10" s="1"/>
  <c r="S313" i="10"/>
  <c r="S322" i="10" s="1"/>
  <c r="S315" i="10"/>
  <c r="S324" i="10" s="1"/>
  <c r="S317" i="10"/>
  <c r="S326" i="10" s="1"/>
  <c r="S312" i="10"/>
  <c r="S321" i="10" s="1"/>
  <c r="S314" i="10"/>
  <c r="S323" i="10" s="1"/>
  <c r="S316" i="10"/>
  <c r="S325" i="10" s="1"/>
  <c r="Q312" i="10"/>
  <c r="Q321" i="10" s="1"/>
  <c r="Q313" i="10"/>
  <c r="Q322" i="10" s="1"/>
  <c r="Q314" i="10"/>
  <c r="Q323" i="10" s="1"/>
  <c r="Q316" i="10"/>
  <c r="Q325" i="10" s="1"/>
  <c r="Q317" i="10"/>
  <c r="Q326" i="10" s="1"/>
  <c r="Q315" i="10"/>
  <c r="Q324" i="10" s="1"/>
  <c r="L369" i="9"/>
  <c r="L378" i="9" s="1"/>
  <c r="L367" i="9"/>
  <c r="L376" i="9" s="1"/>
  <c r="L368" i="9"/>
  <c r="L377" i="9" s="1"/>
  <c r="L370" i="9"/>
  <c r="L379" i="9" s="1"/>
  <c r="L371" i="9"/>
  <c r="L380" i="9" s="1"/>
  <c r="L366" i="9"/>
  <c r="L375" i="9" s="1"/>
  <c r="R366" i="9"/>
  <c r="R375" i="9" s="1"/>
  <c r="R370" i="9"/>
  <c r="R379" i="9" s="1"/>
  <c r="R367" i="9"/>
  <c r="R376" i="9" s="1"/>
  <c r="R371" i="9"/>
  <c r="R380" i="9" s="1"/>
  <c r="R368" i="9"/>
  <c r="R377" i="9" s="1"/>
  <c r="R369" i="9"/>
  <c r="R378" i="9" s="1"/>
  <c r="P367" i="9"/>
  <c r="P376" i="9" s="1"/>
  <c r="P366" i="9"/>
  <c r="P375" i="9" s="1"/>
  <c r="P368" i="9"/>
  <c r="P377" i="9" s="1"/>
  <c r="P369" i="9"/>
  <c r="P378" i="9" s="1"/>
  <c r="P370" i="9"/>
  <c r="P379" i="9" s="1"/>
  <c r="P371" i="9"/>
  <c r="P380" i="9" s="1"/>
  <c r="N317" i="10"/>
  <c r="N326" i="10" s="1"/>
  <c r="N314" i="10"/>
  <c r="N323" i="10" s="1"/>
  <c r="N315" i="10"/>
  <c r="N324" i="10" s="1"/>
  <c r="N312" i="10"/>
  <c r="N321" i="10" s="1"/>
  <c r="N316" i="10"/>
  <c r="N325" i="10" s="1"/>
  <c r="N313" i="10"/>
  <c r="N322" i="10" s="1"/>
  <c r="K366" i="9"/>
  <c r="K375" i="9" s="1"/>
  <c r="K370" i="9"/>
  <c r="K379" i="9" s="1"/>
  <c r="K367" i="9"/>
  <c r="K376" i="9" s="1"/>
  <c r="K371" i="9"/>
  <c r="K380" i="9" s="1"/>
  <c r="K368" i="9"/>
  <c r="K377" i="9" s="1"/>
  <c r="K369" i="9"/>
  <c r="K378" i="9" s="1"/>
  <c r="S366" i="9"/>
  <c r="S375" i="9" s="1"/>
  <c r="S370" i="9"/>
  <c r="S379" i="9" s="1"/>
  <c r="S367" i="9"/>
  <c r="S376" i="9" s="1"/>
  <c r="S371" i="9"/>
  <c r="S380" i="9" s="1"/>
  <c r="S368" i="9"/>
  <c r="S377" i="9" s="1"/>
  <c r="S369" i="9"/>
  <c r="S378" i="9" s="1"/>
  <c r="L472" i="9"/>
  <c r="L481" i="9" s="1"/>
  <c r="L474" i="9"/>
  <c r="L483" i="9" s="1"/>
  <c r="L475" i="9"/>
  <c r="L484" i="9" s="1"/>
  <c r="L476" i="9"/>
  <c r="L485" i="9" s="1"/>
  <c r="L471" i="9"/>
  <c r="L480" i="9" s="1"/>
  <c r="L473" i="9"/>
  <c r="L482" i="9" s="1"/>
  <c r="R471" i="9"/>
  <c r="R480" i="9" s="1"/>
  <c r="R476" i="9"/>
  <c r="R485" i="9" s="1"/>
  <c r="R474" i="9"/>
  <c r="R483" i="9" s="1"/>
  <c r="R472" i="9"/>
  <c r="R481" i="9" s="1"/>
  <c r="R473" i="9"/>
  <c r="R482" i="9" s="1"/>
  <c r="R475" i="9"/>
  <c r="R484" i="9" s="1"/>
  <c r="P473" i="9"/>
  <c r="P482" i="9" s="1"/>
  <c r="P472" i="9"/>
  <c r="P481" i="9" s="1"/>
  <c r="P474" i="9"/>
  <c r="P483" i="9" s="1"/>
  <c r="P476" i="9"/>
  <c r="P485" i="9" s="1"/>
  <c r="P475" i="9"/>
  <c r="P484" i="9" s="1"/>
  <c r="P471" i="9"/>
  <c r="P480" i="9" s="1"/>
  <c r="N370" i="9"/>
  <c r="N379" i="9" s="1"/>
  <c r="N367" i="9"/>
  <c r="N376" i="9" s="1"/>
  <c r="N366" i="9"/>
  <c r="N375" i="9" s="1"/>
  <c r="N368" i="9"/>
  <c r="N377" i="9" s="1"/>
  <c r="N369" i="9"/>
  <c r="N378" i="9" s="1"/>
  <c r="N371" i="9"/>
  <c r="N380" i="9" s="1"/>
  <c r="K476" i="9"/>
  <c r="K485" i="9" s="1"/>
  <c r="K471" i="9"/>
  <c r="K480" i="9" s="1"/>
  <c r="K472" i="9"/>
  <c r="K481" i="9" s="1"/>
  <c r="K473" i="9"/>
  <c r="K482" i="9" s="1"/>
  <c r="K474" i="9"/>
  <c r="K483" i="9" s="1"/>
  <c r="K475" i="9"/>
  <c r="K484" i="9" s="1"/>
  <c r="S471" i="9"/>
  <c r="S480" i="9" s="1"/>
  <c r="S476" i="9"/>
  <c r="S485" i="9" s="1"/>
  <c r="S472" i="9"/>
  <c r="S481" i="9" s="1"/>
  <c r="S473" i="9"/>
  <c r="S482" i="9" s="1"/>
  <c r="S474" i="9"/>
  <c r="S483" i="9" s="1"/>
  <c r="S475" i="9"/>
  <c r="S484" i="9" s="1"/>
  <c r="N130" i="9"/>
  <c r="N139" i="9" s="1"/>
  <c r="N129" i="9"/>
  <c r="N138" i="9" s="1"/>
  <c r="N132" i="9"/>
  <c r="N141" i="9" s="1"/>
  <c r="N131" i="9"/>
  <c r="N140" i="9" s="1"/>
  <c r="N133" i="9"/>
  <c r="N142" i="9" s="1"/>
  <c r="N134" i="9"/>
  <c r="N143" i="9" s="1"/>
  <c r="M129" i="9"/>
  <c r="M138" i="9" s="1"/>
  <c r="M133" i="9"/>
  <c r="M142" i="9" s="1"/>
  <c r="M132" i="9"/>
  <c r="M141" i="9" s="1"/>
  <c r="M130" i="9"/>
  <c r="M139" i="9" s="1"/>
  <c r="M134" i="9"/>
  <c r="M143" i="9" s="1"/>
  <c r="M131" i="9"/>
  <c r="M140" i="9" s="1"/>
  <c r="U132" i="9"/>
  <c r="U141" i="9" s="1"/>
  <c r="U129" i="9"/>
  <c r="U138" i="9" s="1"/>
  <c r="U133" i="9"/>
  <c r="U142" i="9" s="1"/>
  <c r="U130" i="9"/>
  <c r="U139" i="9" s="1"/>
  <c r="U134" i="9"/>
  <c r="U143" i="9" s="1"/>
  <c r="U131" i="9"/>
  <c r="U140" i="9" s="1"/>
  <c r="J210" i="10"/>
  <c r="J219" i="10" s="1"/>
  <c r="J207" i="10"/>
  <c r="J216" i="10" s="1"/>
  <c r="J211" i="10"/>
  <c r="J220" i="10" s="1"/>
  <c r="J208" i="10"/>
  <c r="J217" i="10" s="1"/>
  <c r="J212" i="10"/>
  <c r="J221" i="10" s="1"/>
  <c r="J209" i="10"/>
  <c r="J218" i="10" s="1"/>
  <c r="N107" i="10"/>
  <c r="N116" i="10" s="1"/>
  <c r="N106" i="10"/>
  <c r="N115" i="10" s="1"/>
  <c r="N102" i="10"/>
  <c r="N111" i="10" s="1"/>
  <c r="N105" i="10"/>
  <c r="N114" i="10" s="1"/>
  <c r="N104" i="10"/>
  <c r="N113" i="10" s="1"/>
  <c r="N103" i="10"/>
  <c r="N112" i="10" s="1"/>
  <c r="M212" i="10"/>
  <c r="M221" i="10" s="1"/>
  <c r="M209" i="10"/>
  <c r="M218" i="10" s="1"/>
  <c r="M210" i="10"/>
  <c r="M219" i="10" s="1"/>
  <c r="M207" i="10"/>
  <c r="M216" i="10" s="1"/>
  <c r="M211" i="10"/>
  <c r="M220" i="10" s="1"/>
  <c r="M208" i="10"/>
  <c r="M217" i="10" s="1"/>
  <c r="U210" i="10"/>
  <c r="U219" i="10" s="1"/>
  <c r="U212" i="10"/>
  <c r="U221" i="10" s="1"/>
  <c r="U209" i="10"/>
  <c r="U218" i="10" s="1"/>
  <c r="U207" i="10"/>
  <c r="U216" i="10" s="1"/>
  <c r="U211" i="10"/>
  <c r="U220" i="10" s="1"/>
  <c r="U208" i="10"/>
  <c r="U217" i="10" s="1"/>
  <c r="K211" i="10"/>
  <c r="K220" i="10" s="1"/>
  <c r="K209" i="10"/>
  <c r="K218" i="10" s="1"/>
  <c r="K208" i="10"/>
  <c r="K217" i="10" s="1"/>
  <c r="K207" i="10"/>
  <c r="K216" i="10" s="1"/>
  <c r="K210" i="10"/>
  <c r="K219" i="10" s="1"/>
  <c r="K212" i="10"/>
  <c r="K221" i="10" s="1"/>
  <c r="S211" i="10"/>
  <c r="S220" i="10" s="1"/>
  <c r="S208" i="10"/>
  <c r="S217" i="10" s="1"/>
  <c r="S209" i="10"/>
  <c r="S218" i="10" s="1"/>
  <c r="S210" i="10"/>
  <c r="S219" i="10" s="1"/>
  <c r="S207" i="10"/>
  <c r="S216" i="10" s="1"/>
  <c r="S212" i="10"/>
  <c r="S221" i="10" s="1"/>
  <c r="J129" i="9"/>
  <c r="J138" i="9" s="1"/>
  <c r="J131" i="9"/>
  <c r="J140" i="9" s="1"/>
  <c r="J132" i="9"/>
  <c r="J141" i="9" s="1"/>
  <c r="J133" i="9"/>
  <c r="J142" i="9" s="1"/>
  <c r="J130" i="9"/>
  <c r="J139" i="9" s="1"/>
  <c r="J134" i="9"/>
  <c r="J143" i="9" s="1"/>
  <c r="N208" i="10"/>
  <c r="N217" i="10" s="1"/>
  <c r="N212" i="10"/>
  <c r="N221" i="10" s="1"/>
  <c r="N211" i="10"/>
  <c r="N220" i="10" s="1"/>
  <c r="N207" i="10"/>
  <c r="N216" i="10" s="1"/>
  <c r="N210" i="10"/>
  <c r="N219" i="10" s="1"/>
  <c r="N209" i="10"/>
  <c r="N218" i="10" s="1"/>
  <c r="S107" i="10"/>
  <c r="S116" i="10" s="1"/>
  <c r="S102" i="10"/>
  <c r="S111" i="10" s="1"/>
  <c r="S106" i="10"/>
  <c r="S115" i="10" s="1"/>
  <c r="S105" i="10"/>
  <c r="S114" i="10" s="1"/>
  <c r="S104" i="10"/>
  <c r="S113" i="10" s="1"/>
  <c r="S103" i="10"/>
  <c r="S112" i="10" s="1"/>
  <c r="P134" i="9"/>
  <c r="P143" i="9" s="1"/>
  <c r="P129" i="9"/>
  <c r="P138" i="9" s="1"/>
  <c r="P130" i="9"/>
  <c r="P139" i="9" s="1"/>
  <c r="P131" i="9"/>
  <c r="P140" i="9" s="1"/>
  <c r="P132" i="9"/>
  <c r="P141" i="9" s="1"/>
  <c r="P133" i="9"/>
  <c r="P142" i="9" s="1"/>
  <c r="R130" i="9"/>
  <c r="R139" i="9" s="1"/>
  <c r="R132" i="9"/>
  <c r="R141" i="9" s="1"/>
  <c r="R133" i="9"/>
  <c r="R142" i="9" s="1"/>
  <c r="R131" i="9"/>
  <c r="R140" i="9" s="1"/>
  <c r="R134" i="9"/>
  <c r="R143" i="9" s="1"/>
  <c r="R129" i="9"/>
  <c r="R138" i="9" s="1"/>
  <c r="Q134" i="9"/>
  <c r="Q143" i="9" s="1"/>
  <c r="Q129" i="9"/>
  <c r="Q138" i="9" s="1"/>
  <c r="Q130" i="9"/>
  <c r="Q139" i="9" s="1"/>
  <c r="Q131" i="9"/>
  <c r="Q140" i="9" s="1"/>
  <c r="Q132" i="9"/>
  <c r="Q141" i="9" s="1"/>
  <c r="Q133" i="9"/>
  <c r="Q142" i="9" s="1"/>
  <c r="O131" i="9"/>
  <c r="O140" i="9" s="1"/>
  <c r="O133" i="9"/>
  <c r="O142" i="9" s="1"/>
  <c r="O130" i="9"/>
  <c r="O139" i="9" s="1"/>
  <c r="O129" i="9"/>
  <c r="O138" i="9" s="1"/>
  <c r="O134" i="9"/>
  <c r="O143" i="9" s="1"/>
  <c r="O132" i="9"/>
  <c r="O141" i="9" s="1"/>
  <c r="L130" i="9"/>
  <c r="L139" i="9" s="1"/>
  <c r="L134" i="9"/>
  <c r="L143" i="9" s="1"/>
  <c r="L131" i="9"/>
  <c r="L140" i="9" s="1"/>
  <c r="L132" i="9"/>
  <c r="L141" i="9" s="1"/>
  <c r="L129" i="9"/>
  <c r="L138" i="9" s="1"/>
  <c r="L133" i="9"/>
  <c r="L142" i="9" s="1"/>
  <c r="K132" i="9"/>
  <c r="K141" i="9" s="1"/>
  <c r="K129" i="9"/>
  <c r="K138" i="9" s="1"/>
  <c r="K133" i="9"/>
  <c r="K142" i="9" s="1"/>
  <c r="K130" i="9"/>
  <c r="K139" i="9" s="1"/>
  <c r="K134" i="9"/>
  <c r="K143" i="9" s="1"/>
  <c r="K131" i="9"/>
  <c r="K140" i="9" s="1"/>
  <c r="M107" i="10"/>
  <c r="M116" i="10" s="1"/>
  <c r="M103" i="10"/>
  <c r="M112" i="10" s="1"/>
  <c r="M102" i="10"/>
  <c r="M111" i="10" s="1"/>
  <c r="M104" i="10"/>
  <c r="M113" i="10" s="1"/>
  <c r="M106" i="10"/>
  <c r="M115" i="10" s="1"/>
  <c r="M105" i="10"/>
  <c r="M114" i="10" s="1"/>
  <c r="T129" i="9"/>
  <c r="T138" i="9" s="1"/>
  <c r="T130" i="9"/>
  <c r="T139" i="9" s="1"/>
  <c r="T134" i="9"/>
  <c r="T143" i="9" s="1"/>
  <c r="T131" i="9"/>
  <c r="T140" i="9" s="1"/>
  <c r="T133" i="9"/>
  <c r="T142" i="9" s="1"/>
  <c r="T132" i="9"/>
  <c r="T141" i="9" s="1"/>
  <c r="P210" i="10"/>
  <c r="P219" i="10" s="1"/>
  <c r="P211" i="10"/>
  <c r="P220" i="10" s="1"/>
  <c r="P207" i="10"/>
  <c r="P216" i="10" s="1"/>
  <c r="P212" i="10"/>
  <c r="P221" i="10" s="1"/>
  <c r="P208" i="10"/>
  <c r="P217" i="10" s="1"/>
  <c r="P209" i="10"/>
  <c r="P218" i="10" s="1"/>
  <c r="R209" i="10"/>
  <c r="R218" i="10" s="1"/>
  <c r="R210" i="10"/>
  <c r="R219" i="10" s="1"/>
  <c r="R211" i="10"/>
  <c r="R220" i="10" s="1"/>
  <c r="R208" i="10"/>
  <c r="R217" i="10" s="1"/>
  <c r="R207" i="10"/>
  <c r="R216" i="10" s="1"/>
  <c r="R212" i="10"/>
  <c r="R221" i="10" s="1"/>
  <c r="Q107" i="10"/>
  <c r="Q116" i="10" s="1"/>
  <c r="Q104" i="10"/>
  <c r="Q113" i="10" s="1"/>
  <c r="Q106" i="10"/>
  <c r="Q115" i="10" s="1"/>
  <c r="Q105" i="10"/>
  <c r="Q114" i="10" s="1"/>
  <c r="Q103" i="10"/>
  <c r="Q112" i="10" s="1"/>
  <c r="Q102" i="10"/>
  <c r="Q111" i="10" s="1"/>
  <c r="O209" i="10"/>
  <c r="O218" i="10" s="1"/>
  <c r="O207" i="10"/>
  <c r="O216" i="10" s="1"/>
  <c r="O211" i="10"/>
  <c r="O220" i="10" s="1"/>
  <c r="O210" i="10"/>
  <c r="O219" i="10" s="1"/>
  <c r="O208" i="10"/>
  <c r="O217" i="10" s="1"/>
  <c r="O212" i="10"/>
  <c r="O221" i="10" s="1"/>
  <c r="L106" i="10"/>
  <c r="L115" i="10" s="1"/>
  <c r="L105" i="10"/>
  <c r="L114" i="10" s="1"/>
  <c r="L103" i="10"/>
  <c r="L112" i="10" s="1"/>
  <c r="L104" i="10"/>
  <c r="L113" i="10" s="1"/>
  <c r="L107" i="10"/>
  <c r="L116" i="10" s="1"/>
  <c r="L102" i="10"/>
  <c r="L111" i="10" s="1"/>
  <c r="S132" i="9"/>
  <c r="S141" i="9" s="1"/>
  <c r="S129" i="9"/>
  <c r="S138" i="9" s="1"/>
  <c r="S133" i="9"/>
  <c r="S142" i="9" s="1"/>
  <c r="S131" i="9"/>
  <c r="S140" i="9" s="1"/>
  <c r="S130" i="9"/>
  <c r="S139" i="9" s="1"/>
  <c r="S134" i="9"/>
  <c r="S143" i="9" s="1"/>
  <c r="U104" i="10"/>
  <c r="U113" i="10" s="1"/>
  <c r="U107" i="10"/>
  <c r="U116" i="10" s="1"/>
  <c r="U106" i="10"/>
  <c r="U115" i="10" s="1"/>
  <c r="U105" i="10"/>
  <c r="U114" i="10" s="1"/>
  <c r="U103" i="10"/>
  <c r="U112" i="10" s="1"/>
  <c r="U102" i="10"/>
  <c r="U111" i="10" s="1"/>
  <c r="J104" i="10"/>
  <c r="J113" i="10" s="1"/>
  <c r="J102" i="10"/>
  <c r="J111" i="10" s="1"/>
  <c r="J103" i="10"/>
  <c r="J112" i="10" s="1"/>
  <c r="J107" i="10"/>
  <c r="J116" i="10" s="1"/>
  <c r="J106" i="10"/>
  <c r="J115" i="10" s="1"/>
  <c r="J105" i="10"/>
  <c r="J114" i="10" s="1"/>
  <c r="T104" i="10"/>
  <c r="T113" i="10" s="1"/>
  <c r="T103" i="10"/>
  <c r="T112" i="10" s="1"/>
  <c r="T102" i="10"/>
  <c r="T111" i="10" s="1"/>
  <c r="T106" i="10"/>
  <c r="T115" i="10" s="1"/>
  <c r="T105" i="10"/>
  <c r="T114" i="10" s="1"/>
  <c r="T107" i="10"/>
  <c r="T116" i="10" s="1"/>
  <c r="P102" i="10"/>
  <c r="P111" i="10" s="1"/>
  <c r="P106" i="10"/>
  <c r="P115" i="10" s="1"/>
  <c r="P104" i="10"/>
  <c r="P113" i="10" s="1"/>
  <c r="P103" i="10"/>
  <c r="P112" i="10" s="1"/>
  <c r="P107" i="10"/>
  <c r="P116" i="10" s="1"/>
  <c r="P105" i="10"/>
  <c r="P114" i="10" s="1"/>
  <c r="R105" i="10"/>
  <c r="R114" i="10" s="1"/>
  <c r="R104" i="10"/>
  <c r="R113" i="10" s="1"/>
  <c r="R103" i="10"/>
  <c r="R112" i="10" s="1"/>
  <c r="R102" i="10"/>
  <c r="R111" i="10" s="1"/>
  <c r="R107" i="10"/>
  <c r="R116" i="10" s="1"/>
  <c r="R106" i="10"/>
  <c r="R115" i="10" s="1"/>
  <c r="Q208" i="10"/>
  <c r="Q217" i="10" s="1"/>
  <c r="Q207" i="10"/>
  <c r="Q216" i="10" s="1"/>
  <c r="Q212" i="10"/>
  <c r="Q221" i="10" s="1"/>
  <c r="Q210" i="10"/>
  <c r="Q219" i="10" s="1"/>
  <c r="Q211" i="10"/>
  <c r="Q220" i="10" s="1"/>
  <c r="Q209" i="10"/>
  <c r="Q218" i="10" s="1"/>
  <c r="O106" i="10"/>
  <c r="O115" i="10" s="1"/>
  <c r="O105" i="10"/>
  <c r="O114" i="10" s="1"/>
  <c r="O107" i="10"/>
  <c r="O116" i="10" s="1"/>
  <c r="O104" i="10"/>
  <c r="O113" i="10" s="1"/>
  <c r="O102" i="10"/>
  <c r="O111" i="10" s="1"/>
  <c r="O103" i="10"/>
  <c r="O112" i="10" s="1"/>
  <c r="L210" i="10"/>
  <c r="L219" i="10" s="1"/>
  <c r="L212" i="10"/>
  <c r="L221" i="10" s="1"/>
  <c r="L209" i="10"/>
  <c r="L218" i="10" s="1"/>
  <c r="L207" i="10"/>
  <c r="L216" i="10" s="1"/>
  <c r="L208" i="10"/>
  <c r="L217" i="10" s="1"/>
  <c r="L211" i="10"/>
  <c r="L220" i="10" s="1"/>
  <c r="K107" i="10"/>
  <c r="K116" i="10" s="1"/>
  <c r="K102" i="10"/>
  <c r="K111" i="10" s="1"/>
  <c r="K106" i="10"/>
  <c r="K115" i="10" s="1"/>
  <c r="K105" i="10"/>
  <c r="K114" i="10" s="1"/>
  <c r="K103" i="10"/>
  <c r="K112" i="10" s="1"/>
  <c r="K104" i="10"/>
  <c r="K113" i="10" s="1"/>
  <c r="T212" i="10"/>
  <c r="T221" i="10" s="1"/>
  <c r="T207" i="10"/>
  <c r="T216" i="10" s="1"/>
  <c r="T210" i="10"/>
  <c r="T219" i="10" s="1"/>
  <c r="T208" i="10"/>
  <c r="T217" i="10" s="1"/>
  <c r="T209" i="10"/>
  <c r="T218" i="10" s="1"/>
  <c r="T211" i="10"/>
  <c r="T220" i="10" s="1"/>
  <c r="A1" i="14" l="1"/>
  <c r="E395" i="8" l="1"/>
  <c r="G395" i="8"/>
  <c r="J395" i="8"/>
  <c r="K395" i="8"/>
  <c r="L395" i="8"/>
  <c r="M395" i="8"/>
  <c r="N395" i="8"/>
  <c r="O395" i="8"/>
  <c r="P395" i="8"/>
  <c r="Q395" i="8"/>
  <c r="R395" i="8"/>
  <c r="S395" i="8"/>
  <c r="T395" i="8"/>
  <c r="U395" i="8"/>
  <c r="V395" i="8"/>
  <c r="W395" i="8"/>
  <c r="X395" i="8"/>
  <c r="Y395" i="8"/>
  <c r="Z395" i="8"/>
  <c r="AA395" i="8"/>
  <c r="AB395" i="8"/>
  <c r="AC395" i="8"/>
  <c r="E396" i="8"/>
  <c r="G396" i="8"/>
  <c r="J396" i="8"/>
  <c r="K396" i="8"/>
  <c r="L396" i="8"/>
  <c r="M396" i="8"/>
  <c r="N396" i="8"/>
  <c r="O396" i="8"/>
  <c r="P396" i="8"/>
  <c r="Q396" i="8"/>
  <c r="R396" i="8"/>
  <c r="S396" i="8"/>
  <c r="T396" i="8"/>
  <c r="U396" i="8"/>
  <c r="V396" i="8"/>
  <c r="W396" i="8"/>
  <c r="X396" i="8"/>
  <c r="Y396" i="8"/>
  <c r="Z396" i="8"/>
  <c r="AA396" i="8"/>
  <c r="AB396" i="8"/>
  <c r="AC396" i="8"/>
  <c r="E397" i="8"/>
  <c r="G397" i="8"/>
  <c r="J397" i="8"/>
  <c r="K397" i="8"/>
  <c r="L397" i="8"/>
  <c r="M397" i="8"/>
  <c r="N397" i="8"/>
  <c r="O397" i="8"/>
  <c r="P397" i="8"/>
  <c r="Q397" i="8"/>
  <c r="R397" i="8"/>
  <c r="S397" i="8"/>
  <c r="T397" i="8"/>
  <c r="U397" i="8"/>
  <c r="V397" i="8"/>
  <c r="W397" i="8"/>
  <c r="X397" i="8"/>
  <c r="Y397" i="8"/>
  <c r="Z397" i="8"/>
  <c r="AA397" i="8"/>
  <c r="AB397" i="8"/>
  <c r="AC397" i="8"/>
  <c r="E398" i="8"/>
  <c r="G398" i="8"/>
  <c r="J398" i="8"/>
  <c r="K398" i="8"/>
  <c r="L398" i="8"/>
  <c r="M398" i="8"/>
  <c r="N398" i="8"/>
  <c r="O398" i="8"/>
  <c r="P398" i="8"/>
  <c r="Q398" i="8"/>
  <c r="R398" i="8"/>
  <c r="S398" i="8"/>
  <c r="T398" i="8"/>
  <c r="U398" i="8"/>
  <c r="V398" i="8"/>
  <c r="W398" i="8"/>
  <c r="X398" i="8"/>
  <c r="Y398" i="8"/>
  <c r="Z398" i="8"/>
  <c r="AA398" i="8"/>
  <c r="AB398" i="8"/>
  <c r="AC398" i="8"/>
  <c r="E399" i="8"/>
  <c r="G399" i="8"/>
  <c r="J399" i="8"/>
  <c r="K399" i="8"/>
  <c r="L399" i="8"/>
  <c r="M399" i="8"/>
  <c r="N399" i="8"/>
  <c r="O399" i="8"/>
  <c r="P399" i="8"/>
  <c r="Q399" i="8"/>
  <c r="R399" i="8"/>
  <c r="S399" i="8"/>
  <c r="T399" i="8"/>
  <c r="U399" i="8"/>
  <c r="V399" i="8"/>
  <c r="W399" i="8"/>
  <c r="X399" i="8"/>
  <c r="Y399" i="8"/>
  <c r="Z399" i="8"/>
  <c r="AA399" i="8"/>
  <c r="AB399" i="8"/>
  <c r="AC399" i="8"/>
  <c r="E400" i="8"/>
  <c r="G400" i="8"/>
  <c r="J400" i="8"/>
  <c r="K400" i="8"/>
  <c r="L400" i="8"/>
  <c r="M400" i="8"/>
  <c r="N400" i="8"/>
  <c r="O400" i="8"/>
  <c r="P400" i="8"/>
  <c r="Q400" i="8"/>
  <c r="R400" i="8"/>
  <c r="S400" i="8"/>
  <c r="T400" i="8"/>
  <c r="U400" i="8"/>
  <c r="V400" i="8"/>
  <c r="W400" i="8"/>
  <c r="X400" i="8"/>
  <c r="Y400" i="8"/>
  <c r="Z400" i="8"/>
  <c r="AA400" i="8"/>
  <c r="AB400" i="8"/>
  <c r="AC400" i="8"/>
  <c r="E419" i="8"/>
  <c r="G419" i="8"/>
  <c r="E420" i="8"/>
  <c r="G420" i="8"/>
  <c r="E421" i="8"/>
  <c r="G421" i="8"/>
  <c r="E422" i="8"/>
  <c r="G422" i="8"/>
  <c r="E423" i="8"/>
  <c r="G423" i="8"/>
  <c r="E417" i="8" l="1"/>
  <c r="G270" i="11" l="1"/>
  <c r="G269" i="11"/>
  <c r="G268" i="11"/>
  <c r="G267" i="11"/>
  <c r="G266" i="11"/>
  <c r="G265" i="11"/>
  <c r="F270" i="11"/>
  <c r="F269" i="11"/>
  <c r="F268" i="11"/>
  <c r="F267" i="11"/>
  <c r="F266" i="11"/>
  <c r="F265" i="11"/>
  <c r="E270" i="11"/>
  <c r="E269" i="11"/>
  <c r="E268" i="11"/>
  <c r="E267" i="11"/>
  <c r="E266" i="11"/>
  <c r="E265" i="11"/>
  <c r="G249" i="11"/>
  <c r="G248" i="11"/>
  <c r="G247" i="11"/>
  <c r="G246" i="11"/>
  <c r="G245" i="11"/>
  <c r="G244" i="11"/>
  <c r="F249" i="11"/>
  <c r="F248" i="11"/>
  <c r="F247" i="11"/>
  <c r="F246" i="11"/>
  <c r="F245" i="11"/>
  <c r="F244" i="11"/>
  <c r="E249" i="11"/>
  <c r="E248" i="11"/>
  <c r="E247" i="11"/>
  <c r="E246" i="11"/>
  <c r="E245" i="11"/>
  <c r="E244" i="11"/>
  <c r="G228" i="11"/>
  <c r="G227" i="11"/>
  <c r="G226" i="11"/>
  <c r="G225" i="11"/>
  <c r="G224" i="11"/>
  <c r="G223" i="11"/>
  <c r="F228" i="11"/>
  <c r="F227" i="11"/>
  <c r="F226" i="11"/>
  <c r="F225" i="11"/>
  <c r="F224" i="11"/>
  <c r="F223" i="11"/>
  <c r="E228" i="11"/>
  <c r="E227" i="11"/>
  <c r="E226" i="11"/>
  <c r="E225" i="11"/>
  <c r="E224" i="11"/>
  <c r="E223" i="11"/>
  <c r="G53" i="9"/>
  <c r="G52" i="9"/>
  <c r="G51" i="9"/>
  <c r="G50" i="9"/>
  <c r="G49" i="9"/>
  <c r="E53" i="9"/>
  <c r="E52" i="9"/>
  <c r="E51" i="9"/>
  <c r="E50" i="9"/>
  <c r="E49" i="9"/>
  <c r="G48" i="9"/>
  <c r="E48" i="9"/>
  <c r="E15" i="17" s="1"/>
  <c r="W83" i="7" l="1"/>
  <c r="W82" i="7"/>
  <c r="W81" i="7"/>
  <c r="W80" i="7"/>
  <c r="W79" i="7"/>
  <c r="W78" i="7"/>
  <c r="W77" i="7"/>
  <c r="W76" i="7"/>
  <c r="W75" i="7"/>
  <c r="W74" i="7"/>
  <c r="W73" i="7"/>
  <c r="W72" i="7"/>
  <c r="W62" i="7"/>
  <c r="W61" i="7"/>
  <c r="W60" i="7"/>
  <c r="W59" i="7"/>
  <c r="W58" i="7"/>
  <c r="W57" i="7"/>
  <c r="W56" i="7"/>
  <c r="W55" i="7"/>
  <c r="W54" i="7"/>
  <c r="W53" i="7"/>
  <c r="W52" i="7"/>
  <c r="W51" i="7"/>
  <c r="W41" i="7"/>
  <c r="W40" i="7"/>
  <c r="W39" i="7"/>
  <c r="W38" i="7"/>
  <c r="W37" i="7"/>
  <c r="W36" i="7"/>
  <c r="W35" i="7"/>
  <c r="W34" i="7"/>
  <c r="W33" i="7"/>
  <c r="W32" i="7"/>
  <c r="W31" i="7"/>
  <c r="W30" i="7"/>
  <c r="V83" i="7"/>
  <c r="V82" i="7"/>
  <c r="V81" i="7"/>
  <c r="V80" i="7"/>
  <c r="V79" i="7"/>
  <c r="V78" i="7"/>
  <c r="V77" i="7"/>
  <c r="V76" i="7"/>
  <c r="V75" i="7"/>
  <c r="V74" i="7"/>
  <c r="V73" i="7"/>
  <c r="V72" i="7"/>
  <c r="V62" i="7"/>
  <c r="V61" i="7"/>
  <c r="V60" i="7"/>
  <c r="V59" i="7"/>
  <c r="V58" i="7"/>
  <c r="V57" i="7"/>
  <c r="V56" i="7"/>
  <c r="V55" i="7"/>
  <c r="V54" i="7"/>
  <c r="V53" i="7"/>
  <c r="V52" i="7"/>
  <c r="V51" i="7"/>
  <c r="V41" i="7"/>
  <c r="V40" i="7"/>
  <c r="V39" i="7"/>
  <c r="V38" i="7"/>
  <c r="V37" i="7"/>
  <c r="V36" i="7"/>
  <c r="V35" i="7"/>
  <c r="V34" i="7"/>
  <c r="V33" i="7"/>
  <c r="V32" i="7"/>
  <c r="V31" i="7"/>
  <c r="V30" i="7"/>
  <c r="W20" i="7"/>
  <c r="W19" i="7"/>
  <c r="W18" i="7"/>
  <c r="W17" i="7"/>
  <c r="W16" i="7"/>
  <c r="W15" i="7"/>
  <c r="W14" i="7"/>
  <c r="W13" i="7"/>
  <c r="W12" i="7"/>
  <c r="W11" i="7"/>
  <c r="W10" i="7"/>
  <c r="W9" i="7"/>
  <c r="V20" i="7"/>
  <c r="V19" i="7"/>
  <c r="V18" i="7"/>
  <c r="V17" i="7"/>
  <c r="V16" i="7"/>
  <c r="V15" i="7"/>
  <c r="V14" i="7"/>
  <c r="V13" i="7"/>
  <c r="V12" i="7"/>
  <c r="V11" i="7"/>
  <c r="V10" i="7"/>
  <c r="V9" i="7"/>
  <c r="AC53" i="10"/>
  <c r="AC52" i="10"/>
  <c r="AC51" i="10"/>
  <c r="AC50" i="10"/>
  <c r="AC49" i="10"/>
  <c r="AC48" i="10"/>
  <c r="AC47" i="10"/>
  <c r="AC46" i="10"/>
  <c r="AC45" i="10"/>
  <c r="AC44" i="10"/>
  <c r="AC43" i="10"/>
  <c r="AC42" i="10"/>
  <c r="V21" i="7" l="1"/>
  <c r="W21" i="7"/>
  <c r="V42" i="7"/>
  <c r="V53" i="10" s="1"/>
  <c r="V63" i="7"/>
  <c r="V84" i="7"/>
  <c r="W42" i="7"/>
  <c r="W45" i="10" s="1"/>
  <c r="W63" i="7"/>
  <c r="W67" i="7"/>
  <c r="W68" i="7"/>
  <c r="W64" i="7"/>
  <c r="V22" i="7"/>
  <c r="V43" i="7"/>
  <c r="V64" i="7"/>
  <c r="V85" i="7"/>
  <c r="V87" i="7"/>
  <c r="W65" i="7"/>
  <c r="V24" i="7"/>
  <c r="W24" i="7"/>
  <c r="V45" i="7"/>
  <c r="V66" i="7"/>
  <c r="W44" i="7"/>
  <c r="W66" i="7"/>
  <c r="W88" i="7"/>
  <c r="V23" i="7"/>
  <c r="V44" i="7"/>
  <c r="V65" i="7"/>
  <c r="V86" i="7"/>
  <c r="W43" i="7"/>
  <c r="V25" i="7"/>
  <c r="W25" i="7"/>
  <c r="V46" i="7"/>
  <c r="V67" i="7"/>
  <c r="V88" i="7"/>
  <c r="W45" i="7"/>
  <c r="W22" i="7"/>
  <c r="W23" i="7"/>
  <c r="W86" i="7"/>
  <c r="V26" i="7"/>
  <c r="W26" i="7"/>
  <c r="V47" i="7"/>
  <c r="V68" i="7"/>
  <c r="W46" i="7"/>
  <c r="W47" i="7"/>
  <c r="W84" i="7"/>
  <c r="W85" i="7"/>
  <c r="W87" i="7"/>
  <c r="V42" i="10"/>
  <c r="V48" i="10" l="1"/>
  <c r="V43" i="10"/>
  <c r="V49" i="10"/>
  <c r="V45" i="10"/>
  <c r="V44" i="10"/>
  <c r="V51" i="10"/>
  <c r="V46" i="10"/>
  <c r="V52" i="10"/>
  <c r="W46" i="10"/>
  <c r="W47" i="10"/>
  <c r="V50" i="10"/>
  <c r="W48" i="10"/>
  <c r="W50" i="10"/>
  <c r="W51" i="10"/>
  <c r="V47" i="10"/>
  <c r="W52" i="10"/>
  <c r="W49" i="10"/>
  <c r="W44" i="10"/>
  <c r="W53" i="10"/>
  <c r="W42" i="10"/>
  <c r="W43" i="10"/>
  <c r="R26" i="5" l="1"/>
  <c r="T26" i="5"/>
  <c r="W26" i="5"/>
  <c r="Y26" i="5"/>
  <c r="Z26" i="5"/>
  <c r="AA26" i="5"/>
  <c r="AB26" i="5"/>
  <c r="AC26" i="5"/>
  <c r="T27" i="5"/>
  <c r="O26" i="5"/>
  <c r="Q26" i="5"/>
  <c r="M26" i="5"/>
  <c r="G10" i="10"/>
  <c r="E10" i="10"/>
  <c r="H83" i="7"/>
  <c r="H82" i="7"/>
  <c r="H81" i="7"/>
  <c r="H80" i="7"/>
  <c r="H79" i="7"/>
  <c r="H78" i="7"/>
  <c r="H62" i="7"/>
  <c r="H61" i="7"/>
  <c r="H60" i="7"/>
  <c r="H59" i="7"/>
  <c r="H58" i="7"/>
  <c r="H57" i="7"/>
  <c r="H41" i="7"/>
  <c r="H40" i="7"/>
  <c r="H39" i="7"/>
  <c r="H38" i="7"/>
  <c r="H37" i="7"/>
  <c r="H36" i="7"/>
  <c r="H20" i="7"/>
  <c r="H19" i="7"/>
  <c r="H18" i="7"/>
  <c r="H17" i="7"/>
  <c r="H16" i="7"/>
  <c r="H15" i="7"/>
  <c r="H77" i="7"/>
  <c r="H76" i="7"/>
  <c r="H75" i="7"/>
  <c r="H74" i="7"/>
  <c r="H73" i="7"/>
  <c r="H72" i="7"/>
  <c r="H56" i="7"/>
  <c r="H55" i="7"/>
  <c r="H54" i="7"/>
  <c r="H53" i="7"/>
  <c r="H52" i="7"/>
  <c r="H51" i="7"/>
  <c r="H35" i="7"/>
  <c r="H34" i="7"/>
  <c r="H33" i="7"/>
  <c r="H32" i="7"/>
  <c r="H31" i="7"/>
  <c r="H30" i="7"/>
  <c r="H385" i="8"/>
  <c r="H384" i="8"/>
  <c r="H383" i="8"/>
  <c r="H382" i="8"/>
  <c r="H381" i="8"/>
  <c r="H380" i="8"/>
  <c r="F25" i="5"/>
  <c r="F26" i="5"/>
  <c r="F27" i="5"/>
  <c r="F28" i="5"/>
  <c r="F29" i="5"/>
  <c r="F30" i="5"/>
  <c r="F31" i="5"/>
  <c r="F32" i="5"/>
  <c r="F33" i="5"/>
  <c r="F34" i="5"/>
  <c r="F35" i="5"/>
  <c r="F36" i="5"/>
  <c r="F279" i="8"/>
  <c r="F103" i="8"/>
  <c r="F45" i="12"/>
  <c r="F46" i="12"/>
  <c r="F47" i="12"/>
  <c r="F48" i="12"/>
  <c r="F49" i="12"/>
  <c r="F50" i="12"/>
  <c r="F38" i="12"/>
  <c r="F39" i="12"/>
  <c r="F40" i="12"/>
  <c r="F41" i="12"/>
  <c r="F42" i="12"/>
  <c r="F43" i="12"/>
  <c r="F31" i="12"/>
  <c r="F32" i="12"/>
  <c r="F33" i="12"/>
  <c r="F34" i="12"/>
  <c r="F35" i="12"/>
  <c r="F36" i="12"/>
  <c r="F24" i="12"/>
  <c r="F25" i="12"/>
  <c r="F26" i="12"/>
  <c r="F27" i="12"/>
  <c r="F28" i="12"/>
  <c r="F29" i="12"/>
  <c r="A1" i="3"/>
  <c r="G50" i="12"/>
  <c r="E50" i="12"/>
  <c r="G49" i="12"/>
  <c r="E49" i="12"/>
  <c r="G48" i="12"/>
  <c r="E48" i="12"/>
  <c r="G47" i="12"/>
  <c r="E47" i="12"/>
  <c r="G46" i="12"/>
  <c r="E46" i="12"/>
  <c r="G45" i="12"/>
  <c r="E45" i="12"/>
  <c r="D41" i="18" s="1"/>
  <c r="G43" i="12"/>
  <c r="E43" i="12"/>
  <c r="G42" i="12"/>
  <c r="E42" i="12"/>
  <c r="G41" i="12"/>
  <c r="E41" i="12"/>
  <c r="G40" i="12"/>
  <c r="E40" i="12"/>
  <c r="G39" i="12"/>
  <c r="E39" i="12"/>
  <c r="G38" i="12"/>
  <c r="E38" i="12"/>
  <c r="D40" i="18" s="1"/>
  <c r="G36" i="12"/>
  <c r="E36" i="12"/>
  <c r="G35" i="12"/>
  <c r="E35" i="12"/>
  <c r="G34" i="12"/>
  <c r="E34" i="12"/>
  <c r="G33" i="12"/>
  <c r="E33" i="12"/>
  <c r="G32" i="12"/>
  <c r="E32" i="12"/>
  <c r="G31" i="12"/>
  <c r="E31" i="12"/>
  <c r="D39" i="18" s="1"/>
  <c r="G29" i="12"/>
  <c r="E29" i="12"/>
  <c r="G28" i="12"/>
  <c r="E28" i="12"/>
  <c r="G27" i="12"/>
  <c r="E27" i="12"/>
  <c r="G26" i="12"/>
  <c r="E26" i="12"/>
  <c r="G25" i="12"/>
  <c r="E25" i="12"/>
  <c r="G24" i="12"/>
  <c r="E24" i="12"/>
  <c r="D38" i="18" s="1"/>
  <c r="G276" i="11"/>
  <c r="F276" i="11"/>
  <c r="E276" i="11"/>
  <c r="G275" i="11"/>
  <c r="F275" i="11"/>
  <c r="E275" i="11"/>
  <c r="G274" i="11"/>
  <c r="F274" i="11"/>
  <c r="E274" i="11"/>
  <c r="G273" i="11"/>
  <c r="F273" i="11"/>
  <c r="E273" i="11"/>
  <c r="G272" i="11"/>
  <c r="F272" i="11"/>
  <c r="E272" i="11"/>
  <c r="G271" i="11"/>
  <c r="F271" i="11"/>
  <c r="E271" i="11"/>
  <c r="G255" i="11"/>
  <c r="F255" i="11"/>
  <c r="E255" i="11"/>
  <c r="G254" i="11"/>
  <c r="F254" i="11"/>
  <c r="E254" i="11"/>
  <c r="G253" i="11"/>
  <c r="F253" i="11"/>
  <c r="E253" i="11"/>
  <c r="G252" i="11"/>
  <c r="F252" i="11"/>
  <c r="E252" i="11"/>
  <c r="G251" i="11"/>
  <c r="F251" i="11"/>
  <c r="E251" i="11"/>
  <c r="G250" i="11"/>
  <c r="F250" i="11"/>
  <c r="E250" i="11"/>
  <c r="G234" i="11"/>
  <c r="F234" i="11"/>
  <c r="E234" i="11"/>
  <c r="G233" i="11"/>
  <c r="F233" i="11"/>
  <c r="E233" i="11"/>
  <c r="G232" i="11"/>
  <c r="F232" i="11"/>
  <c r="E232" i="11"/>
  <c r="G231" i="11"/>
  <c r="F231" i="11"/>
  <c r="E231" i="11"/>
  <c r="G230" i="11"/>
  <c r="F230" i="11"/>
  <c r="E230" i="11"/>
  <c r="G229" i="11"/>
  <c r="F229" i="11"/>
  <c r="E229" i="11"/>
  <c r="G213" i="11"/>
  <c r="F213" i="11"/>
  <c r="E213" i="11"/>
  <c r="G212" i="11"/>
  <c r="F212" i="11"/>
  <c r="E212" i="11"/>
  <c r="G211" i="11"/>
  <c r="F211" i="11"/>
  <c r="E211" i="11"/>
  <c r="G210" i="11"/>
  <c r="F210" i="11"/>
  <c r="E210" i="11"/>
  <c r="G209" i="11"/>
  <c r="F209" i="11"/>
  <c r="E209" i="11"/>
  <c r="G208" i="11"/>
  <c r="F208" i="11"/>
  <c r="E208" i="11"/>
  <c r="G207" i="11"/>
  <c r="F207" i="11"/>
  <c r="E207" i="11"/>
  <c r="G206" i="11"/>
  <c r="F206" i="11"/>
  <c r="E206" i="11"/>
  <c r="G205" i="11"/>
  <c r="F205" i="11"/>
  <c r="E205" i="11"/>
  <c r="G204" i="11"/>
  <c r="F204" i="11"/>
  <c r="E204" i="11"/>
  <c r="G203" i="11"/>
  <c r="F203" i="11"/>
  <c r="E203" i="11"/>
  <c r="G202" i="11"/>
  <c r="F202" i="11"/>
  <c r="E202" i="11"/>
  <c r="A1" i="11"/>
  <c r="G295" i="10"/>
  <c r="E295" i="10"/>
  <c r="G294" i="10"/>
  <c r="E294" i="10"/>
  <c r="G293" i="10"/>
  <c r="E293" i="10"/>
  <c r="G292" i="10"/>
  <c r="E292" i="10"/>
  <c r="G291" i="10"/>
  <c r="E291" i="10"/>
  <c r="G290" i="10"/>
  <c r="E290" i="10"/>
  <c r="G289" i="10"/>
  <c r="E289" i="10"/>
  <c r="G288" i="10"/>
  <c r="E288" i="10"/>
  <c r="G287" i="10"/>
  <c r="E287" i="10"/>
  <c r="G286" i="10"/>
  <c r="E286" i="10"/>
  <c r="G285" i="10"/>
  <c r="E285" i="10"/>
  <c r="G284" i="10"/>
  <c r="E284" i="10"/>
  <c r="G274" i="10"/>
  <c r="E274" i="10"/>
  <c r="G273" i="10"/>
  <c r="E273" i="10"/>
  <c r="G272" i="10"/>
  <c r="E272" i="10"/>
  <c r="G271" i="10"/>
  <c r="E271" i="10"/>
  <c r="G270" i="10"/>
  <c r="E270" i="10"/>
  <c r="G269" i="10"/>
  <c r="E269" i="10"/>
  <c r="G268" i="10"/>
  <c r="E268" i="10"/>
  <c r="G267" i="10"/>
  <c r="E267" i="10"/>
  <c r="G257" i="10"/>
  <c r="E257" i="10"/>
  <c r="G256" i="10"/>
  <c r="E256" i="10"/>
  <c r="G255" i="10"/>
  <c r="E255" i="10"/>
  <c r="G254" i="10"/>
  <c r="E254" i="10"/>
  <c r="G253" i="10"/>
  <c r="E253" i="10"/>
  <c r="G252" i="10"/>
  <c r="E252" i="10"/>
  <c r="G251" i="10"/>
  <c r="F251" i="10"/>
  <c r="E251" i="10"/>
  <c r="G250" i="10"/>
  <c r="F250" i="10"/>
  <c r="E250" i="10"/>
  <c r="G249" i="10"/>
  <c r="F249" i="10"/>
  <c r="E249" i="10"/>
  <c r="G248" i="10"/>
  <c r="F248" i="10"/>
  <c r="E248" i="10"/>
  <c r="G247" i="10"/>
  <c r="F247" i="10"/>
  <c r="E247" i="10"/>
  <c r="G246" i="10"/>
  <c r="F246" i="10"/>
  <c r="E246" i="10"/>
  <c r="G190" i="10"/>
  <c r="E190" i="10"/>
  <c r="G189" i="10"/>
  <c r="E189" i="10"/>
  <c r="G188" i="10"/>
  <c r="E188" i="10"/>
  <c r="G187" i="10"/>
  <c r="E187" i="10"/>
  <c r="G186" i="10"/>
  <c r="E186" i="10"/>
  <c r="G185" i="10"/>
  <c r="E185" i="10"/>
  <c r="G184" i="10"/>
  <c r="E184" i="10"/>
  <c r="G183" i="10"/>
  <c r="E183" i="10"/>
  <c r="G182" i="10"/>
  <c r="E182" i="10"/>
  <c r="G181" i="10"/>
  <c r="E181" i="10"/>
  <c r="G180" i="10"/>
  <c r="E180" i="10"/>
  <c r="G179" i="10"/>
  <c r="E179" i="10"/>
  <c r="G169" i="10"/>
  <c r="E169" i="10"/>
  <c r="G168" i="10"/>
  <c r="E168" i="10"/>
  <c r="G167" i="10"/>
  <c r="E167" i="10"/>
  <c r="G166" i="10"/>
  <c r="E166" i="10"/>
  <c r="G165" i="10"/>
  <c r="E165" i="10"/>
  <c r="G164" i="10"/>
  <c r="E164" i="10"/>
  <c r="G163" i="10"/>
  <c r="E163" i="10"/>
  <c r="G162" i="10"/>
  <c r="E162" i="10"/>
  <c r="G152" i="10"/>
  <c r="E152" i="10"/>
  <c r="G151" i="10"/>
  <c r="E151" i="10"/>
  <c r="G150" i="10"/>
  <c r="E150" i="10"/>
  <c r="G149" i="10"/>
  <c r="E149" i="10"/>
  <c r="G148" i="10"/>
  <c r="E148" i="10"/>
  <c r="G147" i="10"/>
  <c r="E147" i="10"/>
  <c r="G146" i="10"/>
  <c r="F146" i="10"/>
  <c r="E146" i="10"/>
  <c r="G145" i="10"/>
  <c r="F145" i="10"/>
  <c r="E145" i="10"/>
  <c r="G144" i="10"/>
  <c r="F144" i="10"/>
  <c r="E144" i="10"/>
  <c r="G143" i="10"/>
  <c r="F143" i="10"/>
  <c r="E143" i="10"/>
  <c r="G142" i="10"/>
  <c r="F142" i="10"/>
  <c r="E142" i="10"/>
  <c r="G141" i="10"/>
  <c r="F141" i="10"/>
  <c r="E141" i="10"/>
  <c r="G85" i="10"/>
  <c r="E85" i="10"/>
  <c r="G84" i="10"/>
  <c r="E84" i="10"/>
  <c r="G83" i="10"/>
  <c r="E83" i="10"/>
  <c r="G82" i="10"/>
  <c r="E82" i="10"/>
  <c r="G81" i="10"/>
  <c r="E81" i="10"/>
  <c r="G80" i="10"/>
  <c r="E80" i="10"/>
  <c r="G79" i="10"/>
  <c r="E79" i="10"/>
  <c r="G78" i="10"/>
  <c r="E78" i="10"/>
  <c r="G77" i="10"/>
  <c r="E77" i="10"/>
  <c r="G76" i="10"/>
  <c r="E76" i="10"/>
  <c r="G75" i="10"/>
  <c r="E75" i="10"/>
  <c r="G74" i="10"/>
  <c r="E74" i="10"/>
  <c r="G64" i="10"/>
  <c r="E64" i="10"/>
  <c r="G63" i="10"/>
  <c r="E63" i="10"/>
  <c r="G62" i="10"/>
  <c r="E62" i="10"/>
  <c r="G61" i="10"/>
  <c r="E61" i="10"/>
  <c r="G60" i="10"/>
  <c r="E60" i="10"/>
  <c r="G59" i="10"/>
  <c r="E59" i="10"/>
  <c r="G58" i="10"/>
  <c r="E58" i="10"/>
  <c r="G57" i="10"/>
  <c r="E57" i="10"/>
  <c r="G47" i="10"/>
  <c r="E47" i="10"/>
  <c r="G46" i="10"/>
  <c r="E46" i="10"/>
  <c r="G45" i="10"/>
  <c r="E45" i="10"/>
  <c r="G44" i="10"/>
  <c r="E44" i="10"/>
  <c r="G43" i="10"/>
  <c r="E43" i="10"/>
  <c r="G42" i="10"/>
  <c r="E42" i="10"/>
  <c r="G41" i="10"/>
  <c r="F41" i="10"/>
  <c r="E41" i="10"/>
  <c r="G40" i="10"/>
  <c r="F40" i="10"/>
  <c r="E40" i="10"/>
  <c r="G39" i="10"/>
  <c r="F39" i="10"/>
  <c r="E39" i="10"/>
  <c r="G38" i="10"/>
  <c r="F38" i="10"/>
  <c r="E38" i="10"/>
  <c r="G37" i="10"/>
  <c r="F37" i="10"/>
  <c r="E37" i="10"/>
  <c r="G36" i="10"/>
  <c r="F36" i="10"/>
  <c r="E36" i="10"/>
  <c r="G30" i="10"/>
  <c r="E30" i="10"/>
  <c r="G29" i="10"/>
  <c r="E29" i="10"/>
  <c r="G28" i="10"/>
  <c r="E28" i="10"/>
  <c r="AC23" i="10"/>
  <c r="AB23" i="10"/>
  <c r="AA23" i="10"/>
  <c r="Z23" i="10"/>
  <c r="Y23" i="10"/>
  <c r="X23" i="10"/>
  <c r="W23" i="10"/>
  <c r="V23" i="10"/>
  <c r="G23" i="10"/>
  <c r="E23" i="10"/>
  <c r="G22" i="10"/>
  <c r="E22" i="10"/>
  <c r="G17" i="10"/>
  <c r="E17" i="10"/>
  <c r="AC16" i="10"/>
  <c r="AB16" i="10"/>
  <c r="AA16" i="10"/>
  <c r="Z16" i="10"/>
  <c r="Y16" i="10"/>
  <c r="X16" i="10"/>
  <c r="W16" i="10"/>
  <c r="V16" i="10"/>
  <c r="G16" i="10"/>
  <c r="E16" i="10"/>
  <c r="G11" i="10"/>
  <c r="E11" i="10"/>
  <c r="A1" i="10"/>
  <c r="C10" i="17" s="1"/>
  <c r="G454" i="9"/>
  <c r="E454" i="9"/>
  <c r="G453" i="9"/>
  <c r="E453" i="9"/>
  <c r="G452" i="9"/>
  <c r="E452" i="9"/>
  <c r="G451" i="9"/>
  <c r="E451" i="9"/>
  <c r="G450" i="9"/>
  <c r="E450" i="9"/>
  <c r="G449" i="9"/>
  <c r="E449" i="9"/>
  <c r="G448" i="9"/>
  <c r="E448" i="9"/>
  <c r="G447" i="9"/>
  <c r="E447" i="9"/>
  <c r="G446" i="9"/>
  <c r="E446" i="9"/>
  <c r="G445" i="9"/>
  <c r="E445" i="9"/>
  <c r="G444" i="9"/>
  <c r="E444" i="9"/>
  <c r="G443" i="9"/>
  <c r="E443" i="9"/>
  <c r="G433" i="9"/>
  <c r="E433" i="9"/>
  <c r="G432" i="9"/>
  <c r="E432" i="9"/>
  <c r="G431" i="9"/>
  <c r="E431" i="9"/>
  <c r="G430" i="9"/>
  <c r="E430" i="9"/>
  <c r="G429" i="9"/>
  <c r="E429" i="9"/>
  <c r="G428" i="9"/>
  <c r="E428" i="9"/>
  <c r="G427" i="9"/>
  <c r="E427" i="9"/>
  <c r="G426" i="9"/>
  <c r="E426" i="9"/>
  <c r="G416" i="9"/>
  <c r="E416" i="9"/>
  <c r="G415" i="9"/>
  <c r="E415" i="9"/>
  <c r="G414" i="9"/>
  <c r="E414" i="9"/>
  <c r="G413" i="9"/>
  <c r="E413" i="9"/>
  <c r="G412" i="9"/>
  <c r="E412" i="9"/>
  <c r="G411" i="9"/>
  <c r="E411" i="9"/>
  <c r="G410" i="9"/>
  <c r="F410" i="9"/>
  <c r="E410" i="9"/>
  <c r="G409" i="9"/>
  <c r="F409" i="9"/>
  <c r="E409" i="9"/>
  <c r="G408" i="9"/>
  <c r="F408" i="9"/>
  <c r="E408" i="9"/>
  <c r="G407" i="9"/>
  <c r="F407" i="9"/>
  <c r="E407" i="9"/>
  <c r="G406" i="9"/>
  <c r="F406" i="9"/>
  <c r="E406" i="9"/>
  <c r="G405" i="9"/>
  <c r="F405" i="9"/>
  <c r="E405" i="9"/>
  <c r="G349" i="9"/>
  <c r="E349" i="9"/>
  <c r="G348" i="9"/>
  <c r="E348" i="9"/>
  <c r="G347" i="9"/>
  <c r="E347" i="9"/>
  <c r="G346" i="9"/>
  <c r="E346" i="9"/>
  <c r="G345" i="9"/>
  <c r="E345" i="9"/>
  <c r="G344" i="9"/>
  <c r="E344" i="9"/>
  <c r="G343" i="9"/>
  <c r="E343" i="9"/>
  <c r="G342" i="9"/>
  <c r="E342" i="9"/>
  <c r="G341" i="9"/>
  <c r="E341" i="9"/>
  <c r="G340" i="9"/>
  <c r="E340" i="9"/>
  <c r="G339" i="9"/>
  <c r="E339" i="9"/>
  <c r="G338" i="9"/>
  <c r="E338" i="9"/>
  <c r="G328" i="9"/>
  <c r="E328" i="9"/>
  <c r="G327" i="9"/>
  <c r="E327" i="9"/>
  <c r="G326" i="9"/>
  <c r="E326" i="9"/>
  <c r="G325" i="9"/>
  <c r="E325" i="9"/>
  <c r="G324" i="9"/>
  <c r="E324" i="9"/>
  <c r="G323" i="9"/>
  <c r="E323" i="9"/>
  <c r="G322" i="9"/>
  <c r="E322" i="9"/>
  <c r="G321" i="9"/>
  <c r="E321" i="9"/>
  <c r="G311" i="9"/>
  <c r="E311" i="9"/>
  <c r="G310" i="9"/>
  <c r="E310" i="9"/>
  <c r="G309" i="9"/>
  <c r="E309" i="9"/>
  <c r="G308" i="9"/>
  <c r="E308" i="9"/>
  <c r="G307" i="9"/>
  <c r="E307" i="9"/>
  <c r="G306" i="9"/>
  <c r="E306" i="9"/>
  <c r="G305" i="9"/>
  <c r="F305" i="9"/>
  <c r="E305" i="9"/>
  <c r="G304" i="9"/>
  <c r="F304" i="9"/>
  <c r="E304" i="9"/>
  <c r="G303" i="9"/>
  <c r="F303" i="9"/>
  <c r="E303" i="9"/>
  <c r="G302" i="9"/>
  <c r="F302" i="9"/>
  <c r="E302" i="9"/>
  <c r="G301" i="9"/>
  <c r="F301" i="9"/>
  <c r="E301" i="9"/>
  <c r="G300" i="9"/>
  <c r="F300" i="9"/>
  <c r="E300" i="9"/>
  <c r="G244" i="9"/>
  <c r="E244" i="9"/>
  <c r="G243" i="9"/>
  <c r="E243" i="9"/>
  <c r="G242" i="9"/>
  <c r="E242" i="9"/>
  <c r="G241" i="9"/>
  <c r="E241" i="9"/>
  <c r="G240" i="9"/>
  <c r="E240" i="9"/>
  <c r="G239" i="9"/>
  <c r="E239" i="9"/>
  <c r="G238" i="9"/>
  <c r="E238" i="9"/>
  <c r="G237" i="9"/>
  <c r="E237" i="9"/>
  <c r="G236" i="9"/>
  <c r="E236" i="9"/>
  <c r="G235" i="9"/>
  <c r="E235" i="9"/>
  <c r="G234" i="9"/>
  <c r="E234" i="9"/>
  <c r="G233" i="9"/>
  <c r="E233" i="9"/>
  <c r="G223" i="9"/>
  <c r="E223" i="9"/>
  <c r="G222" i="9"/>
  <c r="E222" i="9"/>
  <c r="G221" i="9"/>
  <c r="E221" i="9"/>
  <c r="G220" i="9"/>
  <c r="E220" i="9"/>
  <c r="G219" i="9"/>
  <c r="E219" i="9"/>
  <c r="G218" i="9"/>
  <c r="E218" i="9"/>
  <c r="G217" i="9"/>
  <c r="E217" i="9"/>
  <c r="G216" i="9"/>
  <c r="E216" i="9"/>
  <c r="G206" i="9"/>
  <c r="E206" i="9"/>
  <c r="G205" i="9"/>
  <c r="E205" i="9"/>
  <c r="G204" i="9"/>
  <c r="E204" i="9"/>
  <c r="G203" i="9"/>
  <c r="E203" i="9"/>
  <c r="G202" i="9"/>
  <c r="E202" i="9"/>
  <c r="G201" i="9"/>
  <c r="E201" i="9"/>
  <c r="G200" i="9"/>
  <c r="F200" i="9"/>
  <c r="E200" i="9"/>
  <c r="G199" i="9"/>
  <c r="F199" i="9"/>
  <c r="E199" i="9"/>
  <c r="G198" i="9"/>
  <c r="F198" i="9"/>
  <c r="E198" i="9"/>
  <c r="G197" i="9"/>
  <c r="F197" i="9"/>
  <c r="E197" i="9"/>
  <c r="G196" i="9"/>
  <c r="F196" i="9"/>
  <c r="E196" i="9"/>
  <c r="G195" i="9"/>
  <c r="F195" i="9"/>
  <c r="E195" i="9"/>
  <c r="G189" i="9"/>
  <c r="E189" i="9"/>
  <c r="G188" i="9"/>
  <c r="E188" i="9"/>
  <c r="G187" i="9"/>
  <c r="E187" i="9"/>
  <c r="G182" i="9"/>
  <c r="E182" i="9"/>
  <c r="G181" i="9"/>
  <c r="E181" i="9"/>
  <c r="G176" i="9"/>
  <c r="E176" i="9"/>
  <c r="G175" i="9"/>
  <c r="E175" i="9"/>
  <c r="G170" i="9"/>
  <c r="E170" i="9"/>
  <c r="AC169" i="9"/>
  <c r="AC171" i="9" s="1"/>
  <c r="AB169" i="9"/>
  <c r="AB171" i="9" s="1"/>
  <c r="AB175" i="9" s="1"/>
  <c r="AA169" i="9"/>
  <c r="AA171" i="9" s="1"/>
  <c r="Z169" i="9"/>
  <c r="Z171" i="9" s="1"/>
  <c r="Z175" i="9" s="1"/>
  <c r="Y169" i="9"/>
  <c r="Y171" i="9" s="1"/>
  <c r="X169" i="9"/>
  <c r="X171" i="9" s="1"/>
  <c r="W169" i="9"/>
  <c r="W171" i="9" s="1"/>
  <c r="W175" i="9" s="1"/>
  <c r="V169" i="9"/>
  <c r="V171" i="9" s="1"/>
  <c r="G169" i="9"/>
  <c r="E169" i="9"/>
  <c r="G112" i="9"/>
  <c r="E112" i="9"/>
  <c r="G111" i="9"/>
  <c r="E111" i="9"/>
  <c r="G110" i="9"/>
  <c r="E110" i="9"/>
  <c r="G109" i="9"/>
  <c r="E109" i="9"/>
  <c r="G108" i="9"/>
  <c r="E108" i="9"/>
  <c r="G107" i="9"/>
  <c r="E107" i="9"/>
  <c r="G106" i="9"/>
  <c r="E106" i="9"/>
  <c r="G105" i="9"/>
  <c r="E105" i="9"/>
  <c r="G104" i="9"/>
  <c r="E104" i="9"/>
  <c r="G103" i="9"/>
  <c r="E103" i="9"/>
  <c r="G102" i="9"/>
  <c r="E102" i="9"/>
  <c r="G101" i="9"/>
  <c r="E101" i="9"/>
  <c r="G91" i="9"/>
  <c r="E91" i="9"/>
  <c r="H90" i="9"/>
  <c r="G90" i="9"/>
  <c r="E90" i="9"/>
  <c r="G89" i="9"/>
  <c r="E89" i="9"/>
  <c r="G88" i="9"/>
  <c r="E88" i="9"/>
  <c r="G87" i="9"/>
  <c r="E87" i="9"/>
  <c r="G86" i="9"/>
  <c r="E86" i="9"/>
  <c r="G85" i="9"/>
  <c r="E85" i="9"/>
  <c r="G84" i="9"/>
  <c r="E84" i="9"/>
  <c r="G74" i="9"/>
  <c r="E74" i="9"/>
  <c r="G73" i="9"/>
  <c r="E73" i="9"/>
  <c r="G72" i="9"/>
  <c r="E72" i="9"/>
  <c r="G71" i="9"/>
  <c r="E71" i="9"/>
  <c r="G70" i="9"/>
  <c r="E70" i="9"/>
  <c r="G69" i="9"/>
  <c r="E69" i="9"/>
  <c r="G68" i="9"/>
  <c r="F68" i="9"/>
  <c r="E68" i="9"/>
  <c r="G67" i="9"/>
  <c r="F67" i="9"/>
  <c r="E67" i="9"/>
  <c r="G66" i="9"/>
  <c r="F66" i="9"/>
  <c r="E66" i="9"/>
  <c r="G65" i="9"/>
  <c r="F65" i="9"/>
  <c r="E65" i="9"/>
  <c r="G64" i="9"/>
  <c r="F64" i="9"/>
  <c r="E64" i="9"/>
  <c r="G63" i="9"/>
  <c r="F63" i="9"/>
  <c r="E63" i="9"/>
  <c r="G47" i="9"/>
  <c r="E47" i="9"/>
  <c r="G46" i="9"/>
  <c r="E46" i="9"/>
  <c r="G45" i="9"/>
  <c r="E45" i="9"/>
  <c r="G44" i="9"/>
  <c r="E44" i="9"/>
  <c r="G43" i="9"/>
  <c r="E43" i="9"/>
  <c r="G42" i="9"/>
  <c r="E42" i="9"/>
  <c r="G37" i="9"/>
  <c r="E37" i="9"/>
  <c r="G36" i="9"/>
  <c r="E36" i="9"/>
  <c r="G35" i="9"/>
  <c r="E35" i="9"/>
  <c r="G30" i="9"/>
  <c r="E30" i="9"/>
  <c r="G29" i="9"/>
  <c r="E29" i="9"/>
  <c r="G24" i="9"/>
  <c r="E24" i="9"/>
  <c r="G23" i="9"/>
  <c r="E23" i="9"/>
  <c r="G18" i="9"/>
  <c r="E18" i="9"/>
  <c r="AC17" i="9"/>
  <c r="AC19" i="9" s="1"/>
  <c r="AC23" i="9" s="1"/>
  <c r="AB17" i="9"/>
  <c r="AB19" i="9" s="1"/>
  <c r="AA17" i="9"/>
  <c r="AA19" i="9" s="1"/>
  <c r="Z17" i="9"/>
  <c r="Z19" i="9" s="1"/>
  <c r="Z23" i="9" s="1"/>
  <c r="Y17" i="9"/>
  <c r="Y19" i="9" s="1"/>
  <c r="X17" i="9"/>
  <c r="X19" i="9" s="1"/>
  <c r="X30" i="9" s="1"/>
  <c r="X31" i="9" s="1"/>
  <c r="X35" i="9" s="1"/>
  <c r="W17" i="9"/>
  <c r="W19" i="9" s="1"/>
  <c r="V17" i="9"/>
  <c r="V19" i="9" s="1"/>
  <c r="G17" i="9"/>
  <c r="E17" i="9"/>
  <c r="G11" i="9"/>
  <c r="E11" i="9"/>
  <c r="AC10" i="9"/>
  <c r="AB10" i="9"/>
  <c r="AA10" i="9"/>
  <c r="Z10" i="9"/>
  <c r="Y10" i="9"/>
  <c r="X10" i="9"/>
  <c r="W10" i="9"/>
  <c r="V10" i="9"/>
  <c r="G10" i="9"/>
  <c r="E10" i="9"/>
  <c r="A1" i="9"/>
  <c r="C15" i="17" s="1"/>
  <c r="G418" i="8"/>
  <c r="E418" i="8"/>
  <c r="G417" i="8"/>
  <c r="G416" i="8"/>
  <c r="E416" i="8"/>
  <c r="G415" i="8"/>
  <c r="E415" i="8"/>
  <c r="G414" i="8"/>
  <c r="E414" i="8"/>
  <c r="G413" i="8"/>
  <c r="E413" i="8"/>
  <c r="G412" i="8"/>
  <c r="E412" i="8"/>
  <c r="G402" i="8"/>
  <c r="E402" i="8"/>
  <c r="AC401" i="8"/>
  <c r="AB401" i="8"/>
  <c r="AA401" i="8"/>
  <c r="Z401" i="8"/>
  <c r="Y401" i="8"/>
  <c r="X401" i="8"/>
  <c r="W401" i="8"/>
  <c r="V401" i="8"/>
  <c r="U401" i="8"/>
  <c r="T401" i="8"/>
  <c r="S401" i="8"/>
  <c r="R401" i="8"/>
  <c r="Q401" i="8"/>
  <c r="P401" i="8"/>
  <c r="O401" i="8"/>
  <c r="N401" i="8"/>
  <c r="M401" i="8"/>
  <c r="L401" i="8"/>
  <c r="K401" i="8"/>
  <c r="J401" i="8"/>
  <c r="G401" i="8"/>
  <c r="E401" i="8"/>
  <c r="AC385" i="8"/>
  <c r="AB385" i="8"/>
  <c r="AA385" i="8"/>
  <c r="Z385" i="8"/>
  <c r="Y385" i="8"/>
  <c r="X385" i="8"/>
  <c r="W385" i="8"/>
  <c r="V385" i="8"/>
  <c r="U385" i="8"/>
  <c r="T385" i="8"/>
  <c r="S385" i="8"/>
  <c r="R385" i="8"/>
  <c r="Q385" i="8"/>
  <c r="P385" i="8"/>
  <c r="O385" i="8"/>
  <c r="N385" i="8"/>
  <c r="M385" i="8"/>
  <c r="L385" i="8"/>
  <c r="K385" i="8"/>
  <c r="J385" i="8"/>
  <c r="G385" i="8"/>
  <c r="E385" i="8"/>
  <c r="AC384" i="8"/>
  <c r="AB384" i="8"/>
  <c r="AA384" i="8"/>
  <c r="Z384" i="8"/>
  <c r="Y384" i="8"/>
  <c r="X384" i="8"/>
  <c r="W384" i="8"/>
  <c r="V384" i="8"/>
  <c r="U384" i="8"/>
  <c r="T384" i="8"/>
  <c r="S384" i="8"/>
  <c r="R384" i="8"/>
  <c r="Q384" i="8"/>
  <c r="P384" i="8"/>
  <c r="O384" i="8"/>
  <c r="N384" i="8"/>
  <c r="M384" i="8"/>
  <c r="L384" i="8"/>
  <c r="K384" i="8"/>
  <c r="J384" i="8"/>
  <c r="G384" i="8"/>
  <c r="E384" i="8"/>
  <c r="AC383" i="8"/>
  <c r="AB383" i="8"/>
  <c r="AA383" i="8"/>
  <c r="Z383" i="8"/>
  <c r="Y383" i="8"/>
  <c r="X383" i="8"/>
  <c r="W383" i="8"/>
  <c r="V383" i="8"/>
  <c r="U383" i="8"/>
  <c r="T383" i="8"/>
  <c r="S383" i="8"/>
  <c r="R383" i="8"/>
  <c r="Q383" i="8"/>
  <c r="P383" i="8"/>
  <c r="O383" i="8"/>
  <c r="N383" i="8"/>
  <c r="M383" i="8"/>
  <c r="L383" i="8"/>
  <c r="K383" i="8"/>
  <c r="J383" i="8"/>
  <c r="G383" i="8"/>
  <c r="E383" i="8"/>
  <c r="AC382" i="8"/>
  <c r="AB382" i="8"/>
  <c r="AA382" i="8"/>
  <c r="Z382" i="8"/>
  <c r="Y382" i="8"/>
  <c r="X382" i="8"/>
  <c r="W382" i="8"/>
  <c r="V382" i="8"/>
  <c r="U382" i="8"/>
  <c r="T382" i="8"/>
  <c r="S382" i="8"/>
  <c r="R382" i="8"/>
  <c r="Q382" i="8"/>
  <c r="P382" i="8"/>
  <c r="O382" i="8"/>
  <c r="N382" i="8"/>
  <c r="M382" i="8"/>
  <c r="L382" i="8"/>
  <c r="K382" i="8"/>
  <c r="J382" i="8"/>
  <c r="G382" i="8"/>
  <c r="E382" i="8"/>
  <c r="AC381" i="8"/>
  <c r="AB381" i="8"/>
  <c r="AA381" i="8"/>
  <c r="Z381" i="8"/>
  <c r="Y381" i="8"/>
  <c r="X381" i="8"/>
  <c r="W381" i="8"/>
  <c r="V381" i="8"/>
  <c r="U381" i="8"/>
  <c r="T381" i="8"/>
  <c r="S381" i="8"/>
  <c r="R381" i="8"/>
  <c r="Q381" i="8"/>
  <c r="P381" i="8"/>
  <c r="O381" i="8"/>
  <c r="N381" i="8"/>
  <c r="M381" i="8"/>
  <c r="L381" i="8"/>
  <c r="K381" i="8"/>
  <c r="J381" i="8"/>
  <c r="G381" i="8"/>
  <c r="E381" i="8"/>
  <c r="AC380" i="8"/>
  <c r="AB380" i="8"/>
  <c r="AA380" i="8"/>
  <c r="Z380" i="8"/>
  <c r="Y380" i="8"/>
  <c r="X380" i="8"/>
  <c r="W380" i="8"/>
  <c r="V380" i="8"/>
  <c r="U380" i="8"/>
  <c r="T380" i="8"/>
  <c r="S380" i="8"/>
  <c r="R380" i="8"/>
  <c r="Q380" i="8"/>
  <c r="P380" i="8"/>
  <c r="O380" i="8"/>
  <c r="N380" i="8"/>
  <c r="M380" i="8"/>
  <c r="L380" i="8"/>
  <c r="K380" i="8"/>
  <c r="J380" i="8"/>
  <c r="G380" i="8"/>
  <c r="E380" i="8"/>
  <c r="G379" i="8"/>
  <c r="E379" i="8"/>
  <c r="G378" i="8"/>
  <c r="E378" i="8"/>
  <c r="G377" i="8"/>
  <c r="E377" i="8"/>
  <c r="G376" i="8"/>
  <c r="E376" i="8"/>
  <c r="G375" i="8"/>
  <c r="E375" i="8"/>
  <c r="G374" i="8"/>
  <c r="E374" i="8"/>
  <c r="G363" i="8"/>
  <c r="E363" i="8"/>
  <c r="G362" i="8"/>
  <c r="E362" i="8"/>
  <c r="G361" i="8"/>
  <c r="E361" i="8"/>
  <c r="G360" i="8"/>
  <c r="E360" i="8"/>
  <c r="G359" i="8"/>
  <c r="E359" i="8"/>
  <c r="G358" i="8"/>
  <c r="E358" i="8"/>
  <c r="G357" i="8"/>
  <c r="E357" i="8"/>
  <c r="G350" i="8"/>
  <c r="E350" i="8"/>
  <c r="G349" i="8"/>
  <c r="F349" i="8"/>
  <c r="E349" i="8"/>
  <c r="G348" i="8"/>
  <c r="F348" i="8"/>
  <c r="E348" i="8"/>
  <c r="G347" i="8"/>
  <c r="F347" i="8"/>
  <c r="E347" i="8"/>
  <c r="G339" i="8"/>
  <c r="E339" i="8"/>
  <c r="AC338" i="8"/>
  <c r="AB338" i="8"/>
  <c r="AA338" i="8"/>
  <c r="Z338" i="8"/>
  <c r="Y338" i="8"/>
  <c r="X338" i="8"/>
  <c r="W338" i="8"/>
  <c r="V338" i="8"/>
  <c r="U338" i="8"/>
  <c r="T338" i="8"/>
  <c r="S338" i="8"/>
  <c r="R338" i="8"/>
  <c r="Q338" i="8"/>
  <c r="P338" i="8"/>
  <c r="O338" i="8"/>
  <c r="N338" i="8"/>
  <c r="M338" i="8"/>
  <c r="L338" i="8"/>
  <c r="K338" i="8"/>
  <c r="J338" i="8"/>
  <c r="G338" i="8"/>
  <c r="E338" i="8"/>
  <c r="AC337" i="8"/>
  <c r="AB337" i="8"/>
  <c r="AA337" i="8"/>
  <c r="Z337" i="8"/>
  <c r="Y337" i="8"/>
  <c r="X337" i="8"/>
  <c r="W337" i="8"/>
  <c r="V337" i="8"/>
  <c r="U337" i="8"/>
  <c r="T337" i="8"/>
  <c r="S337" i="8"/>
  <c r="R337" i="8"/>
  <c r="Q337" i="8"/>
  <c r="P337" i="8"/>
  <c r="O337" i="8"/>
  <c r="N337" i="8"/>
  <c r="M337" i="8"/>
  <c r="L337" i="8"/>
  <c r="K337" i="8"/>
  <c r="J337" i="8"/>
  <c r="G337" i="8"/>
  <c r="E337" i="8"/>
  <c r="AC336" i="8"/>
  <c r="AB336" i="8"/>
  <c r="AA336" i="8"/>
  <c r="Z336" i="8"/>
  <c r="Y336" i="8"/>
  <c r="X336" i="8"/>
  <c r="W336" i="8"/>
  <c r="V336" i="8"/>
  <c r="U336" i="8"/>
  <c r="T336" i="8"/>
  <c r="S336" i="8"/>
  <c r="R336" i="8"/>
  <c r="Q336" i="8"/>
  <c r="P336" i="8"/>
  <c r="O336" i="8"/>
  <c r="N336" i="8"/>
  <c r="M336" i="8"/>
  <c r="L336" i="8"/>
  <c r="K336" i="8"/>
  <c r="J336" i="8"/>
  <c r="G336" i="8"/>
  <c r="E336" i="8"/>
  <c r="AC335" i="8"/>
  <c r="AB335" i="8"/>
  <c r="AA335" i="8"/>
  <c r="Z335" i="8"/>
  <c r="Y335" i="8"/>
  <c r="X335" i="8"/>
  <c r="W335" i="8"/>
  <c r="V335" i="8"/>
  <c r="U335" i="8"/>
  <c r="T335" i="8"/>
  <c r="S335" i="8"/>
  <c r="R335" i="8"/>
  <c r="Q335" i="8"/>
  <c r="P335" i="8"/>
  <c r="O335" i="8"/>
  <c r="N335" i="8"/>
  <c r="M335" i="8"/>
  <c r="L335" i="8"/>
  <c r="K335" i="8"/>
  <c r="J335" i="8"/>
  <c r="G335" i="8"/>
  <c r="E335" i="8"/>
  <c r="E25" i="17" s="1"/>
  <c r="G330" i="8"/>
  <c r="E330" i="8"/>
  <c r="G329" i="8"/>
  <c r="E329" i="8"/>
  <c r="G328" i="8"/>
  <c r="E328" i="8"/>
  <c r="G327" i="8"/>
  <c r="E327" i="8"/>
  <c r="G322" i="8"/>
  <c r="E322" i="8"/>
  <c r="G321" i="8"/>
  <c r="E321" i="8"/>
  <c r="G320" i="8"/>
  <c r="E320" i="8"/>
  <c r="G315" i="8"/>
  <c r="E315" i="8"/>
  <c r="G314" i="8"/>
  <c r="E314" i="8"/>
  <c r="G313" i="8"/>
  <c r="E313" i="8"/>
  <c r="G308" i="8"/>
  <c r="E308" i="8"/>
  <c r="G307" i="8"/>
  <c r="E307" i="8"/>
  <c r="G306" i="8"/>
  <c r="E306" i="8"/>
  <c r="G301" i="8"/>
  <c r="E301" i="8"/>
  <c r="G300" i="8"/>
  <c r="E300" i="8"/>
  <c r="G299" i="8"/>
  <c r="E299" i="8"/>
  <c r="G294" i="8"/>
  <c r="E294" i="8"/>
  <c r="G293" i="8"/>
  <c r="E293" i="8"/>
  <c r="G292" i="8"/>
  <c r="E292" i="8"/>
  <c r="G287" i="8"/>
  <c r="E287" i="8"/>
  <c r="G286" i="8"/>
  <c r="E286" i="8"/>
  <c r="G285" i="8"/>
  <c r="E285" i="8"/>
  <c r="G279" i="8"/>
  <c r="E279" i="8"/>
  <c r="G273" i="8"/>
  <c r="F273" i="8"/>
  <c r="E273" i="8"/>
  <c r="G267" i="8"/>
  <c r="F267" i="8"/>
  <c r="E267" i="8"/>
  <c r="G261" i="8"/>
  <c r="F261" i="8"/>
  <c r="E261" i="8"/>
  <c r="G255" i="8"/>
  <c r="F255" i="8"/>
  <c r="E255" i="8"/>
  <c r="G250" i="8"/>
  <c r="E250" i="8"/>
  <c r="G249" i="8"/>
  <c r="F249" i="8"/>
  <c r="E249" i="8"/>
  <c r="G214" i="8"/>
  <c r="E214" i="8"/>
  <c r="G209" i="8"/>
  <c r="E209" i="8"/>
  <c r="G204" i="8"/>
  <c r="E204" i="8"/>
  <c r="G199" i="8"/>
  <c r="E199" i="8"/>
  <c r="G194" i="8"/>
  <c r="E194" i="8"/>
  <c r="G193" i="8"/>
  <c r="E193" i="8"/>
  <c r="G188" i="8"/>
  <c r="E188" i="8"/>
  <c r="G187" i="8"/>
  <c r="E187" i="8"/>
  <c r="G182" i="8"/>
  <c r="E182" i="8"/>
  <c r="G181" i="8"/>
  <c r="E181" i="8"/>
  <c r="G176" i="8"/>
  <c r="E176" i="8"/>
  <c r="G175" i="8"/>
  <c r="E175" i="8"/>
  <c r="G170" i="8"/>
  <c r="E170" i="8"/>
  <c r="G164" i="8"/>
  <c r="E164" i="8"/>
  <c r="G159" i="8"/>
  <c r="E159" i="8"/>
  <c r="G153" i="8"/>
  <c r="E153" i="8"/>
  <c r="G148" i="8"/>
  <c r="E148" i="8"/>
  <c r="G142" i="8"/>
  <c r="E142" i="8"/>
  <c r="G137" i="8"/>
  <c r="E137" i="8"/>
  <c r="G131" i="8"/>
  <c r="E131" i="8"/>
  <c r="G126" i="8"/>
  <c r="E126" i="8"/>
  <c r="G125" i="8"/>
  <c r="E125" i="8"/>
  <c r="G124" i="8"/>
  <c r="F124" i="8"/>
  <c r="E124" i="8"/>
  <c r="G119" i="8"/>
  <c r="E119" i="8"/>
  <c r="G118" i="8"/>
  <c r="E118" i="8"/>
  <c r="G117" i="8"/>
  <c r="F117" i="8"/>
  <c r="E117" i="8"/>
  <c r="G112" i="8"/>
  <c r="E112" i="8"/>
  <c r="G111" i="8"/>
  <c r="E111" i="8"/>
  <c r="G110" i="8"/>
  <c r="F110" i="8"/>
  <c r="E110" i="8"/>
  <c r="G105" i="8"/>
  <c r="E105" i="8"/>
  <c r="G104" i="8"/>
  <c r="E104" i="8"/>
  <c r="G103" i="8"/>
  <c r="E103" i="8"/>
  <c r="G98" i="8"/>
  <c r="E98" i="8"/>
  <c r="G97" i="8"/>
  <c r="E97" i="8"/>
  <c r="G92" i="8"/>
  <c r="E92" i="8"/>
  <c r="G91" i="8"/>
  <c r="E91" i="8"/>
  <c r="G86" i="8"/>
  <c r="E86" i="8"/>
  <c r="G85" i="8"/>
  <c r="E85" i="8"/>
  <c r="G80" i="8"/>
  <c r="E80" i="8"/>
  <c r="G79" i="8"/>
  <c r="J75" i="8"/>
  <c r="J98" i="8" s="1"/>
  <c r="G74" i="8"/>
  <c r="E74" i="8"/>
  <c r="J70" i="8"/>
  <c r="J92" i="8" s="1"/>
  <c r="G69" i="8"/>
  <c r="E69" i="8"/>
  <c r="J65" i="8"/>
  <c r="J86" i="8" s="1"/>
  <c r="G64" i="8"/>
  <c r="E64" i="8"/>
  <c r="J60" i="8"/>
  <c r="J80" i="8" s="1"/>
  <c r="G59" i="8"/>
  <c r="E59" i="8"/>
  <c r="AC54" i="8"/>
  <c r="AB54" i="8"/>
  <c r="AA54" i="8"/>
  <c r="Z54" i="8"/>
  <c r="Y54" i="8"/>
  <c r="W54" i="8"/>
  <c r="V54" i="8"/>
  <c r="U54" i="8"/>
  <c r="T54" i="8"/>
  <c r="S54" i="8"/>
  <c r="R54" i="8"/>
  <c r="Q54" i="8"/>
  <c r="P54" i="8"/>
  <c r="O54" i="8"/>
  <c r="N54" i="8"/>
  <c r="M54" i="8"/>
  <c r="L54" i="8"/>
  <c r="K54" i="8"/>
  <c r="J54" i="8"/>
  <c r="G54" i="8"/>
  <c r="E54" i="8"/>
  <c r="AC53" i="8"/>
  <c r="AB53" i="8"/>
  <c r="AA53" i="8"/>
  <c r="Z53" i="8"/>
  <c r="Y53" i="8"/>
  <c r="W53" i="8"/>
  <c r="V53" i="8"/>
  <c r="U53" i="8"/>
  <c r="T53" i="8"/>
  <c r="S53" i="8"/>
  <c r="R53" i="8"/>
  <c r="Q53" i="8"/>
  <c r="P53" i="8"/>
  <c r="O53" i="8"/>
  <c r="N53" i="8"/>
  <c r="M53" i="8"/>
  <c r="L53" i="8"/>
  <c r="K53" i="8"/>
  <c r="J53" i="8"/>
  <c r="G53" i="8"/>
  <c r="E53" i="8"/>
  <c r="AC52" i="8"/>
  <c r="AB52" i="8"/>
  <c r="AA52" i="8"/>
  <c r="Z52" i="8"/>
  <c r="Y52" i="8"/>
  <c r="W52" i="8"/>
  <c r="V52" i="8"/>
  <c r="U52" i="8"/>
  <c r="T52" i="8"/>
  <c r="S52" i="8"/>
  <c r="R52" i="8"/>
  <c r="Q52" i="8"/>
  <c r="P52" i="8"/>
  <c r="O52" i="8"/>
  <c r="N52" i="8"/>
  <c r="M52" i="8"/>
  <c r="L52" i="8"/>
  <c r="K52" i="8"/>
  <c r="J52" i="8"/>
  <c r="G52" i="8"/>
  <c r="E52" i="8"/>
  <c r="AC51" i="8"/>
  <c r="AB51" i="8"/>
  <c r="AA51" i="8"/>
  <c r="Z51" i="8"/>
  <c r="Y51" i="8"/>
  <c r="W51" i="8"/>
  <c r="V51" i="8"/>
  <c r="U51" i="8"/>
  <c r="T51" i="8"/>
  <c r="S51" i="8"/>
  <c r="R51" i="8"/>
  <c r="Q51" i="8"/>
  <c r="P51" i="8"/>
  <c r="O51" i="8"/>
  <c r="N51" i="8"/>
  <c r="M51" i="8"/>
  <c r="L51" i="8"/>
  <c r="K51" i="8"/>
  <c r="J51" i="8"/>
  <c r="G51" i="8"/>
  <c r="E51" i="8"/>
  <c r="AC50" i="8"/>
  <c r="AB50" i="8"/>
  <c r="AA50" i="8"/>
  <c r="Z50" i="8"/>
  <c r="Y50" i="8"/>
  <c r="W50" i="8"/>
  <c r="V50" i="8"/>
  <c r="U50" i="8"/>
  <c r="T50" i="8"/>
  <c r="S50" i="8"/>
  <c r="R50" i="8"/>
  <c r="Q50" i="8"/>
  <c r="P50" i="8"/>
  <c r="O50" i="8"/>
  <c r="N50" i="8"/>
  <c r="M50" i="8"/>
  <c r="L50" i="8"/>
  <c r="K50" i="8"/>
  <c r="J50" i="8"/>
  <c r="G50" i="8"/>
  <c r="E50" i="8"/>
  <c r="AC49" i="8"/>
  <c r="AB49" i="8"/>
  <c r="AA49" i="8"/>
  <c r="Z49" i="8"/>
  <c r="Y49" i="8"/>
  <c r="W49" i="8"/>
  <c r="V49" i="8"/>
  <c r="U49" i="8"/>
  <c r="T49" i="8"/>
  <c r="S49" i="8"/>
  <c r="R49" i="8"/>
  <c r="Q49" i="8"/>
  <c r="P49" i="8"/>
  <c r="O49" i="8"/>
  <c r="N49" i="8"/>
  <c r="M49" i="8"/>
  <c r="L49" i="8"/>
  <c r="K49" i="8"/>
  <c r="J49" i="8"/>
  <c r="G49" i="8"/>
  <c r="E49" i="8"/>
  <c r="AC48" i="8"/>
  <c r="AB48" i="8"/>
  <c r="AA48" i="8"/>
  <c r="Z48" i="8"/>
  <c r="Y48" i="8"/>
  <c r="W48" i="8"/>
  <c r="V48" i="8"/>
  <c r="U48" i="8"/>
  <c r="T48" i="8"/>
  <c r="S48" i="8"/>
  <c r="R48" i="8"/>
  <c r="Q48" i="8"/>
  <c r="P48" i="8"/>
  <c r="O48" i="8"/>
  <c r="N48" i="8"/>
  <c r="M48" i="8"/>
  <c r="L48" i="8"/>
  <c r="K48" i="8"/>
  <c r="J48" i="8"/>
  <c r="G48" i="8"/>
  <c r="E48" i="8"/>
  <c r="AC47" i="8"/>
  <c r="AB47" i="8"/>
  <c r="AA47" i="8"/>
  <c r="Z47" i="8"/>
  <c r="Y47" i="8"/>
  <c r="W47" i="8"/>
  <c r="V47" i="8"/>
  <c r="U47" i="8"/>
  <c r="T47" i="8"/>
  <c r="S47" i="8"/>
  <c r="R47" i="8"/>
  <c r="Q47" i="8"/>
  <c r="P47" i="8"/>
  <c r="O47" i="8"/>
  <c r="N47" i="8"/>
  <c r="M47" i="8"/>
  <c r="L47" i="8"/>
  <c r="K47" i="8"/>
  <c r="J47" i="8"/>
  <c r="G47" i="8"/>
  <c r="E47" i="8"/>
  <c r="AC46" i="8"/>
  <c r="AB46" i="8"/>
  <c r="AA46" i="8"/>
  <c r="Z46" i="8"/>
  <c r="Y46" i="8"/>
  <c r="W46" i="8"/>
  <c r="V46" i="8"/>
  <c r="U46" i="8"/>
  <c r="T46" i="8"/>
  <c r="S46" i="8"/>
  <c r="R46" i="8"/>
  <c r="Q46" i="8"/>
  <c r="P46" i="8"/>
  <c r="O46" i="8"/>
  <c r="N46" i="8"/>
  <c r="M46" i="8"/>
  <c r="L46" i="8"/>
  <c r="K46" i="8"/>
  <c r="J46" i="8"/>
  <c r="G46" i="8"/>
  <c r="E46" i="8"/>
  <c r="AC45" i="8"/>
  <c r="AB45" i="8"/>
  <c r="AA45" i="8"/>
  <c r="Z45" i="8"/>
  <c r="Y45" i="8"/>
  <c r="W45" i="8"/>
  <c r="V45" i="8"/>
  <c r="U45" i="8"/>
  <c r="T45" i="8"/>
  <c r="S45" i="8"/>
  <c r="R45" i="8"/>
  <c r="Q45" i="8"/>
  <c r="P45" i="8"/>
  <c r="O45" i="8"/>
  <c r="N45" i="8"/>
  <c r="M45" i="8"/>
  <c r="L45" i="8"/>
  <c r="K45" i="8"/>
  <c r="J45" i="8"/>
  <c r="G45" i="8"/>
  <c r="E45" i="8"/>
  <c r="AC44" i="8"/>
  <c r="AB44" i="8"/>
  <c r="AA44" i="8"/>
  <c r="Z44" i="8"/>
  <c r="Y44" i="8"/>
  <c r="W44" i="8"/>
  <c r="V44" i="8"/>
  <c r="U44" i="8"/>
  <c r="T44" i="8"/>
  <c r="S44" i="8"/>
  <c r="R44" i="8"/>
  <c r="Q44" i="8"/>
  <c r="P44" i="8"/>
  <c r="O44" i="8"/>
  <c r="N44" i="8"/>
  <c r="M44" i="8"/>
  <c r="L44" i="8"/>
  <c r="K44" i="8"/>
  <c r="J44" i="8"/>
  <c r="G44" i="8"/>
  <c r="E44" i="8"/>
  <c r="AC43" i="8"/>
  <c r="AB43" i="8"/>
  <c r="AA43" i="8"/>
  <c r="Z43" i="8"/>
  <c r="Y43" i="8"/>
  <c r="W43" i="8"/>
  <c r="V43" i="8"/>
  <c r="U43" i="8"/>
  <c r="T43" i="8"/>
  <c r="S43" i="8"/>
  <c r="R43" i="8"/>
  <c r="Q43" i="8"/>
  <c r="P43" i="8"/>
  <c r="O43" i="8"/>
  <c r="N43" i="8"/>
  <c r="M43" i="8"/>
  <c r="L43" i="8"/>
  <c r="K43" i="8"/>
  <c r="J43" i="8"/>
  <c r="G43" i="8"/>
  <c r="E43" i="8"/>
  <c r="AC38" i="8"/>
  <c r="AB38" i="8"/>
  <c r="AA38" i="8"/>
  <c r="Z38" i="8"/>
  <c r="Y38" i="8"/>
  <c r="W38" i="8"/>
  <c r="V38" i="8"/>
  <c r="U38" i="8"/>
  <c r="T38" i="8"/>
  <c r="S38" i="8"/>
  <c r="R38" i="8"/>
  <c r="Q38" i="8"/>
  <c r="P38" i="8"/>
  <c r="O38" i="8"/>
  <c r="N38" i="8"/>
  <c r="M38" i="8"/>
  <c r="L38" i="8"/>
  <c r="K38" i="8"/>
  <c r="J38" i="8"/>
  <c r="G38" i="8"/>
  <c r="E38" i="8"/>
  <c r="AC37" i="8"/>
  <c r="AB37" i="8"/>
  <c r="AA37" i="8"/>
  <c r="Z37" i="8"/>
  <c r="Y37" i="8"/>
  <c r="W37" i="8"/>
  <c r="V37" i="8"/>
  <c r="U37" i="8"/>
  <c r="T37" i="8"/>
  <c r="S37" i="8"/>
  <c r="R37" i="8"/>
  <c r="Q37" i="8"/>
  <c r="P37" i="8"/>
  <c r="O37" i="8"/>
  <c r="N37" i="8"/>
  <c r="M37" i="8"/>
  <c r="L37" i="8"/>
  <c r="K37" i="8"/>
  <c r="J37" i="8"/>
  <c r="G37" i="8"/>
  <c r="E37" i="8"/>
  <c r="AC36" i="8"/>
  <c r="AB36" i="8"/>
  <c r="AA36" i="8"/>
  <c r="Z36" i="8"/>
  <c r="Y36" i="8"/>
  <c r="W36" i="8"/>
  <c r="V36" i="8"/>
  <c r="U36" i="8"/>
  <c r="T36" i="8"/>
  <c r="S36" i="8"/>
  <c r="R36" i="8"/>
  <c r="Q36" i="8"/>
  <c r="P36" i="8"/>
  <c r="O36" i="8"/>
  <c r="N36" i="8"/>
  <c r="M36" i="8"/>
  <c r="L36" i="8"/>
  <c r="K36" i="8"/>
  <c r="J36" i="8"/>
  <c r="G36" i="8"/>
  <c r="E36" i="8"/>
  <c r="AC35" i="8"/>
  <c r="AB35" i="8"/>
  <c r="AA35" i="8"/>
  <c r="Z35" i="8"/>
  <c r="Y35" i="8"/>
  <c r="W35" i="8"/>
  <c r="V35" i="8"/>
  <c r="U35" i="8"/>
  <c r="T35" i="8"/>
  <c r="S35" i="8"/>
  <c r="R35" i="8"/>
  <c r="Q35" i="8"/>
  <c r="P35" i="8"/>
  <c r="O35" i="8"/>
  <c r="N35" i="8"/>
  <c r="M35" i="8"/>
  <c r="L35" i="8"/>
  <c r="K35" i="8"/>
  <c r="J35" i="8"/>
  <c r="G35" i="8"/>
  <c r="E35" i="8"/>
  <c r="AC34" i="8"/>
  <c r="AB34" i="8"/>
  <c r="AA34" i="8"/>
  <c r="Z34" i="8"/>
  <c r="Y34" i="8"/>
  <c r="W34" i="8"/>
  <c r="V34" i="8"/>
  <c r="U34" i="8"/>
  <c r="T34" i="8"/>
  <c r="S34" i="8"/>
  <c r="R34" i="8"/>
  <c r="Q34" i="8"/>
  <c r="P34" i="8"/>
  <c r="O34" i="8"/>
  <c r="N34" i="8"/>
  <c r="M34" i="8"/>
  <c r="L34" i="8"/>
  <c r="K34" i="8"/>
  <c r="J34" i="8"/>
  <c r="G34" i="8"/>
  <c r="E34" i="8"/>
  <c r="AC33" i="8"/>
  <c r="AB33" i="8"/>
  <c r="AA33" i="8"/>
  <c r="Z33" i="8"/>
  <c r="Y33" i="8"/>
  <c r="W33" i="8"/>
  <c r="V33" i="8"/>
  <c r="U33" i="8"/>
  <c r="T33" i="8"/>
  <c r="S33" i="8"/>
  <c r="R33" i="8"/>
  <c r="Q33" i="8"/>
  <c r="P33" i="8"/>
  <c r="O33" i="8"/>
  <c r="N33" i="8"/>
  <c r="M33" i="8"/>
  <c r="L33" i="8"/>
  <c r="K33" i="8"/>
  <c r="J33" i="8"/>
  <c r="G33" i="8"/>
  <c r="E33" i="8"/>
  <c r="AC32" i="8"/>
  <c r="AB32" i="8"/>
  <c r="AA32" i="8"/>
  <c r="Z32" i="8"/>
  <c r="Y32" i="8"/>
  <c r="W32" i="8"/>
  <c r="V32" i="8"/>
  <c r="U32" i="8"/>
  <c r="T32" i="8"/>
  <c r="S32" i="8"/>
  <c r="R32" i="8"/>
  <c r="Q32" i="8"/>
  <c r="P32" i="8"/>
  <c r="O32" i="8"/>
  <c r="N32" i="8"/>
  <c r="M32" i="8"/>
  <c r="L32" i="8"/>
  <c r="K32" i="8"/>
  <c r="J32" i="8"/>
  <c r="G32" i="8"/>
  <c r="E32" i="8"/>
  <c r="AC31" i="8"/>
  <c r="AB31" i="8"/>
  <c r="AA31" i="8"/>
  <c r="Z31" i="8"/>
  <c r="Y31" i="8"/>
  <c r="W31" i="8"/>
  <c r="V31" i="8"/>
  <c r="U31" i="8"/>
  <c r="T31" i="8"/>
  <c r="S31" i="8"/>
  <c r="R31" i="8"/>
  <c r="Q31" i="8"/>
  <c r="P31" i="8"/>
  <c r="O31" i="8"/>
  <c r="N31" i="8"/>
  <c r="M31" i="8"/>
  <c r="L31" i="8"/>
  <c r="K31" i="8"/>
  <c r="J31" i="8"/>
  <c r="G31" i="8"/>
  <c r="E31" i="8"/>
  <c r="AC30" i="8"/>
  <c r="AB30" i="8"/>
  <c r="AA30" i="8"/>
  <c r="Z30" i="8"/>
  <c r="Y30" i="8"/>
  <c r="W30" i="8"/>
  <c r="V30" i="8"/>
  <c r="U30" i="8"/>
  <c r="T30" i="8"/>
  <c r="S30" i="8"/>
  <c r="R30" i="8"/>
  <c r="Q30" i="8"/>
  <c r="P30" i="8"/>
  <c r="O30" i="8"/>
  <c r="N30" i="8"/>
  <c r="M30" i="8"/>
  <c r="L30" i="8"/>
  <c r="K30" i="8"/>
  <c r="J30" i="8"/>
  <c r="G30" i="8"/>
  <c r="E30" i="8"/>
  <c r="AC29" i="8"/>
  <c r="AB29" i="8"/>
  <c r="AA29" i="8"/>
  <c r="Z29" i="8"/>
  <c r="Y29" i="8"/>
  <c r="W29" i="8"/>
  <c r="V29" i="8"/>
  <c r="U29" i="8"/>
  <c r="T29" i="8"/>
  <c r="S29" i="8"/>
  <c r="R29" i="8"/>
  <c r="Q29" i="8"/>
  <c r="P29" i="8"/>
  <c r="O29" i="8"/>
  <c r="N29" i="8"/>
  <c r="M29" i="8"/>
  <c r="L29" i="8"/>
  <c r="K29" i="8"/>
  <c r="J29" i="8"/>
  <c r="G29" i="8"/>
  <c r="E29" i="8"/>
  <c r="AC28" i="8"/>
  <c r="AB28" i="8"/>
  <c r="AA28" i="8"/>
  <c r="Z28" i="8"/>
  <c r="Y28" i="8"/>
  <c r="W28" i="8"/>
  <c r="V28" i="8"/>
  <c r="U28" i="8"/>
  <c r="T28" i="8"/>
  <c r="S28" i="8"/>
  <c r="R28" i="8"/>
  <c r="Q28" i="8"/>
  <c r="P28" i="8"/>
  <c r="O28" i="8"/>
  <c r="N28" i="8"/>
  <c r="M28" i="8"/>
  <c r="L28" i="8"/>
  <c r="K28" i="8"/>
  <c r="J28" i="8"/>
  <c r="G28" i="8"/>
  <c r="E28" i="8"/>
  <c r="AC27" i="8"/>
  <c r="AB27" i="8"/>
  <c r="AA27" i="8"/>
  <c r="Z27" i="8"/>
  <c r="Y27" i="8"/>
  <c r="W27" i="8"/>
  <c r="V27" i="8"/>
  <c r="U27" i="8"/>
  <c r="T27" i="8"/>
  <c r="S27" i="8"/>
  <c r="R27" i="8"/>
  <c r="Q27" i="8"/>
  <c r="P27" i="8"/>
  <c r="O27" i="8"/>
  <c r="N27" i="8"/>
  <c r="M27" i="8"/>
  <c r="L27" i="8"/>
  <c r="K27" i="8"/>
  <c r="J27" i="8"/>
  <c r="G27" i="8"/>
  <c r="E27" i="8"/>
  <c r="AC22" i="8"/>
  <c r="AB22" i="8"/>
  <c r="AA22" i="8"/>
  <c r="Z22" i="8"/>
  <c r="Y22" i="8"/>
  <c r="W22" i="8"/>
  <c r="V22" i="8"/>
  <c r="U22" i="8"/>
  <c r="T22" i="8"/>
  <c r="S22" i="8"/>
  <c r="R22" i="8"/>
  <c r="Q22" i="8"/>
  <c r="P22" i="8"/>
  <c r="O22" i="8"/>
  <c r="N22" i="8"/>
  <c r="M22" i="8"/>
  <c r="L22" i="8"/>
  <c r="K22" i="8"/>
  <c r="J22" i="8"/>
  <c r="G22" i="8"/>
  <c r="E22" i="8"/>
  <c r="AC21" i="8"/>
  <c r="AB21" i="8"/>
  <c r="AA21" i="8"/>
  <c r="Z21" i="8"/>
  <c r="Y21" i="8"/>
  <c r="W21" i="8"/>
  <c r="V21" i="8"/>
  <c r="U21" i="8"/>
  <c r="T21" i="8"/>
  <c r="S21" i="8"/>
  <c r="R21" i="8"/>
  <c r="Q21" i="8"/>
  <c r="P21" i="8"/>
  <c r="O21" i="8"/>
  <c r="N21" i="8"/>
  <c r="M21" i="8"/>
  <c r="L21" i="8"/>
  <c r="K21" i="8"/>
  <c r="J21" i="8"/>
  <c r="G21" i="8"/>
  <c r="E21" i="8"/>
  <c r="AC20" i="8"/>
  <c r="AB20" i="8"/>
  <c r="AA20" i="8"/>
  <c r="Z20" i="8"/>
  <c r="Y20" i="8"/>
  <c r="W20" i="8"/>
  <c r="V20" i="8"/>
  <c r="U20" i="8"/>
  <c r="T20" i="8"/>
  <c r="S20" i="8"/>
  <c r="R20" i="8"/>
  <c r="Q20" i="8"/>
  <c r="P20" i="8"/>
  <c r="O20" i="8"/>
  <c r="N20" i="8"/>
  <c r="M20" i="8"/>
  <c r="L20" i="8"/>
  <c r="K20" i="8"/>
  <c r="J20" i="8"/>
  <c r="G20" i="8"/>
  <c r="E20" i="8"/>
  <c r="AC19" i="8"/>
  <c r="AB19" i="8"/>
  <c r="AA19" i="8"/>
  <c r="Z19" i="8"/>
  <c r="Y19" i="8"/>
  <c r="W19" i="8"/>
  <c r="V19" i="8"/>
  <c r="U19" i="8"/>
  <c r="T19" i="8"/>
  <c r="S19" i="8"/>
  <c r="R19" i="8"/>
  <c r="Q19" i="8"/>
  <c r="P19" i="8"/>
  <c r="O19" i="8"/>
  <c r="N19" i="8"/>
  <c r="M19" i="8"/>
  <c r="L19" i="8"/>
  <c r="K19" i="8"/>
  <c r="J19" i="8"/>
  <c r="G19" i="8"/>
  <c r="E19" i="8"/>
  <c r="AC14" i="8"/>
  <c r="AB14" i="8"/>
  <c r="AA14" i="8"/>
  <c r="Z14" i="8"/>
  <c r="Y14" i="8"/>
  <c r="W14" i="8"/>
  <c r="V14" i="8"/>
  <c r="U14" i="8"/>
  <c r="T14" i="8"/>
  <c r="S14" i="8"/>
  <c r="R14" i="8"/>
  <c r="Q14" i="8"/>
  <c r="P14" i="8"/>
  <c r="O14" i="8"/>
  <c r="N14" i="8"/>
  <c r="M14" i="8"/>
  <c r="L14" i="8"/>
  <c r="K14" i="8"/>
  <c r="J14" i="8"/>
  <c r="G14" i="8"/>
  <c r="E14" i="8"/>
  <c r="AC13" i="8"/>
  <c r="AB13" i="8"/>
  <c r="AA13" i="8"/>
  <c r="Z13" i="8"/>
  <c r="Y13" i="8"/>
  <c r="W13" i="8"/>
  <c r="V13" i="8"/>
  <c r="U13" i="8"/>
  <c r="T13" i="8"/>
  <c r="S13" i="8"/>
  <c r="R13" i="8"/>
  <c r="Q13" i="8"/>
  <c r="P13" i="8"/>
  <c r="O13" i="8"/>
  <c r="N13" i="8"/>
  <c r="M13" i="8"/>
  <c r="L13" i="8"/>
  <c r="K13" i="8"/>
  <c r="J13" i="8"/>
  <c r="G13" i="8"/>
  <c r="E13" i="8"/>
  <c r="AC12" i="8"/>
  <c r="AB12" i="8"/>
  <c r="AA12" i="8"/>
  <c r="Z12" i="8"/>
  <c r="Y12" i="8"/>
  <c r="W12" i="8"/>
  <c r="V12" i="8"/>
  <c r="U12" i="8"/>
  <c r="T12" i="8"/>
  <c r="S12" i="8"/>
  <c r="R12" i="8"/>
  <c r="Q12" i="8"/>
  <c r="P12" i="8"/>
  <c r="O12" i="8"/>
  <c r="N12" i="8"/>
  <c r="M12" i="8"/>
  <c r="L12" i="8"/>
  <c r="K12" i="8"/>
  <c r="J12" i="8"/>
  <c r="G12" i="8"/>
  <c r="E12" i="8"/>
  <c r="AC11" i="8"/>
  <c r="AB11" i="8"/>
  <c r="AA11" i="8"/>
  <c r="Z11" i="8"/>
  <c r="Y11" i="8"/>
  <c r="W11" i="8"/>
  <c r="V11" i="8"/>
  <c r="U11" i="8"/>
  <c r="T11" i="8"/>
  <c r="S11" i="8"/>
  <c r="R11" i="8"/>
  <c r="Q11" i="8"/>
  <c r="P11" i="8"/>
  <c r="O11" i="8"/>
  <c r="N11" i="8"/>
  <c r="M11" i="8"/>
  <c r="L11" i="8"/>
  <c r="K11" i="8"/>
  <c r="J11" i="8"/>
  <c r="G11" i="8"/>
  <c r="E11" i="8"/>
  <c r="A1" i="8"/>
  <c r="AB83" i="7"/>
  <c r="AA83" i="7"/>
  <c r="Z83" i="7"/>
  <c r="Y83" i="7"/>
  <c r="G83" i="7"/>
  <c r="E83" i="7"/>
  <c r="AB82" i="7"/>
  <c r="AA82" i="7"/>
  <c r="Z82" i="7"/>
  <c r="Y82" i="7"/>
  <c r="G82" i="7"/>
  <c r="E82" i="7"/>
  <c r="AB81" i="7"/>
  <c r="AA81" i="7"/>
  <c r="Z81" i="7"/>
  <c r="Y81" i="7"/>
  <c r="G81" i="7"/>
  <c r="E81" i="7"/>
  <c r="AB80" i="7"/>
  <c r="AA80" i="7"/>
  <c r="Z80" i="7"/>
  <c r="Y80" i="7"/>
  <c r="G80" i="7"/>
  <c r="E80" i="7"/>
  <c r="AB79" i="7"/>
  <c r="AA79" i="7"/>
  <c r="Z79" i="7"/>
  <c r="Y79" i="7"/>
  <c r="G79" i="7"/>
  <c r="E79" i="7"/>
  <c r="AB78" i="7"/>
  <c r="AA78" i="7"/>
  <c r="Z78" i="7"/>
  <c r="Y78" i="7"/>
  <c r="G78" i="7"/>
  <c r="E78" i="7"/>
  <c r="AB77" i="7"/>
  <c r="AA77" i="7"/>
  <c r="Z77" i="7"/>
  <c r="Y77" i="7"/>
  <c r="G77" i="7"/>
  <c r="E77" i="7"/>
  <c r="AB76" i="7"/>
  <c r="AA76" i="7"/>
  <c r="Z76" i="7"/>
  <c r="Y76" i="7"/>
  <c r="G76" i="7"/>
  <c r="E76" i="7"/>
  <c r="AB75" i="7"/>
  <c r="AA75" i="7"/>
  <c r="Z75" i="7"/>
  <c r="Y75" i="7"/>
  <c r="G75" i="7"/>
  <c r="E75" i="7"/>
  <c r="AB74" i="7"/>
  <c r="AA74" i="7"/>
  <c r="Z74" i="7"/>
  <c r="Y74" i="7"/>
  <c r="G74" i="7"/>
  <c r="E74" i="7"/>
  <c r="AB73" i="7"/>
  <c r="AA73" i="7"/>
  <c r="Z73" i="7"/>
  <c r="Y73" i="7"/>
  <c r="G73" i="7"/>
  <c r="E73" i="7"/>
  <c r="AB72" i="7"/>
  <c r="AA72" i="7"/>
  <c r="Z72" i="7"/>
  <c r="Y72" i="7"/>
  <c r="G72" i="7"/>
  <c r="E72" i="7"/>
  <c r="AB62" i="7"/>
  <c r="AA62" i="7"/>
  <c r="Z62" i="7"/>
  <c r="Y62" i="7"/>
  <c r="G62" i="7"/>
  <c r="E62" i="7"/>
  <c r="AB61" i="7"/>
  <c r="AA61" i="7"/>
  <c r="Z61" i="7"/>
  <c r="Y61" i="7"/>
  <c r="G61" i="7"/>
  <c r="E61" i="7"/>
  <c r="AB60" i="7"/>
  <c r="AA60" i="7"/>
  <c r="Z60" i="7"/>
  <c r="Y60" i="7"/>
  <c r="G60" i="7"/>
  <c r="E60" i="7"/>
  <c r="AB59" i="7"/>
  <c r="AA59" i="7"/>
  <c r="Z59" i="7"/>
  <c r="Y59" i="7"/>
  <c r="G59" i="7"/>
  <c r="E59" i="7"/>
  <c r="AB58" i="7"/>
  <c r="AA58" i="7"/>
  <c r="Z58" i="7"/>
  <c r="Y58" i="7"/>
  <c r="G58" i="7"/>
  <c r="E58" i="7"/>
  <c r="AB57" i="7"/>
  <c r="AA57" i="7"/>
  <c r="Z57" i="7"/>
  <c r="Y57" i="7"/>
  <c r="G57" i="7"/>
  <c r="E57" i="7"/>
  <c r="AB56" i="7"/>
  <c r="AA56" i="7"/>
  <c r="Z56" i="7"/>
  <c r="Y56" i="7"/>
  <c r="G56" i="7"/>
  <c r="E56" i="7"/>
  <c r="AB55" i="7"/>
  <c r="AA55" i="7"/>
  <c r="Z55" i="7"/>
  <c r="Y55" i="7"/>
  <c r="G55" i="7"/>
  <c r="E55" i="7"/>
  <c r="AB54" i="7"/>
  <c r="AA54" i="7"/>
  <c r="Z54" i="7"/>
  <c r="Y54" i="7"/>
  <c r="G54" i="7"/>
  <c r="E54" i="7"/>
  <c r="AB53" i="7"/>
  <c r="AA53" i="7"/>
  <c r="Z53" i="7"/>
  <c r="Y53" i="7"/>
  <c r="G53" i="7"/>
  <c r="E53" i="7"/>
  <c r="AB52" i="7"/>
  <c r="AA52" i="7"/>
  <c r="Z52" i="7"/>
  <c r="Y52" i="7"/>
  <c r="G52" i="7"/>
  <c r="E52" i="7"/>
  <c r="AB51" i="7"/>
  <c r="AA51" i="7"/>
  <c r="Z51" i="7"/>
  <c r="Y51" i="7"/>
  <c r="G51" i="7"/>
  <c r="E51" i="7"/>
  <c r="AB41" i="7"/>
  <c r="AA41" i="7"/>
  <c r="Z41" i="7"/>
  <c r="Y41" i="7"/>
  <c r="G41" i="7"/>
  <c r="E41" i="7"/>
  <c r="AB40" i="7"/>
  <c r="AA40" i="7"/>
  <c r="Z40" i="7"/>
  <c r="Y40" i="7"/>
  <c r="G40" i="7"/>
  <c r="E40" i="7"/>
  <c r="AB39" i="7"/>
  <c r="AA39" i="7"/>
  <c r="Z39" i="7"/>
  <c r="Y39" i="7"/>
  <c r="G39" i="7"/>
  <c r="E39" i="7"/>
  <c r="AB38" i="7"/>
  <c r="AA38" i="7"/>
  <c r="Z38" i="7"/>
  <c r="Y38" i="7"/>
  <c r="G38" i="7"/>
  <c r="E38" i="7"/>
  <c r="AB37" i="7"/>
  <c r="AA37" i="7"/>
  <c r="Z37" i="7"/>
  <c r="Y37" i="7"/>
  <c r="G37" i="7"/>
  <c r="E37" i="7"/>
  <c r="AB36" i="7"/>
  <c r="AA36" i="7"/>
  <c r="Z36" i="7"/>
  <c r="Y36" i="7"/>
  <c r="G36" i="7"/>
  <c r="E36" i="7"/>
  <c r="AB35" i="7"/>
  <c r="AA35" i="7"/>
  <c r="Z35" i="7"/>
  <c r="Y35" i="7"/>
  <c r="G35" i="7"/>
  <c r="E35" i="7"/>
  <c r="AB34" i="7"/>
  <c r="AA34" i="7"/>
  <c r="Z34" i="7"/>
  <c r="Y34" i="7"/>
  <c r="G34" i="7"/>
  <c r="E34" i="7"/>
  <c r="AB33" i="7"/>
  <c r="AA33" i="7"/>
  <c r="Z33" i="7"/>
  <c r="Y33" i="7"/>
  <c r="G33" i="7"/>
  <c r="E33" i="7"/>
  <c r="AB32" i="7"/>
  <c r="AA32" i="7"/>
  <c r="Z32" i="7"/>
  <c r="Y32" i="7"/>
  <c r="G32" i="7"/>
  <c r="E32" i="7"/>
  <c r="AB31" i="7"/>
  <c r="AA31" i="7"/>
  <c r="Z31" i="7"/>
  <c r="Y31" i="7"/>
  <c r="G31" i="7"/>
  <c r="E31" i="7"/>
  <c r="AB30" i="7"/>
  <c r="AA30" i="7"/>
  <c r="Z30" i="7"/>
  <c r="Y30" i="7"/>
  <c r="G30" i="7"/>
  <c r="E30" i="7"/>
  <c r="AB20" i="7"/>
  <c r="AA20" i="7"/>
  <c r="Z20" i="7"/>
  <c r="Y20" i="7"/>
  <c r="G20" i="7"/>
  <c r="E20" i="7"/>
  <c r="AB19" i="7"/>
  <c r="AA19" i="7"/>
  <c r="Z19" i="7"/>
  <c r="Y19" i="7"/>
  <c r="G19" i="7"/>
  <c r="E19" i="7"/>
  <c r="AB18" i="7"/>
  <c r="AA18" i="7"/>
  <c r="Z18" i="7"/>
  <c r="Y18" i="7"/>
  <c r="G18" i="7"/>
  <c r="E18" i="7"/>
  <c r="AB17" i="7"/>
  <c r="AA17" i="7"/>
  <c r="Z17" i="7"/>
  <c r="Y17" i="7"/>
  <c r="G17" i="7"/>
  <c r="E17" i="7"/>
  <c r="AB16" i="7"/>
  <c r="AA16" i="7"/>
  <c r="Z16" i="7"/>
  <c r="Y16" i="7"/>
  <c r="G16" i="7"/>
  <c r="E16" i="7"/>
  <c r="AB15" i="7"/>
  <c r="AA15" i="7"/>
  <c r="Z15" i="7"/>
  <c r="Y15" i="7"/>
  <c r="G15" i="7"/>
  <c r="E15" i="7"/>
  <c r="AC47" i="9"/>
  <c r="AB14" i="7"/>
  <c r="AA14" i="7"/>
  <c r="Z14" i="7"/>
  <c r="Y14" i="7"/>
  <c r="W47" i="9"/>
  <c r="V47" i="9"/>
  <c r="G14" i="7"/>
  <c r="E14" i="7"/>
  <c r="AC46" i="9"/>
  <c r="AB13" i="7"/>
  <c r="AA13" i="7"/>
  <c r="Z13" i="7"/>
  <c r="Y13" i="7"/>
  <c r="W46" i="9"/>
  <c r="V46" i="9"/>
  <c r="G13" i="7"/>
  <c r="E13" i="7"/>
  <c r="AC45" i="9"/>
  <c r="AB12" i="7"/>
  <c r="AA12" i="7"/>
  <c r="Z12" i="7"/>
  <c r="Y12" i="7"/>
  <c r="V45" i="9"/>
  <c r="G12" i="7"/>
  <c r="E12" i="7"/>
  <c r="AC44" i="9"/>
  <c r="AB11" i="7"/>
  <c r="AA11" i="7"/>
  <c r="Z11" i="7"/>
  <c r="Y11" i="7"/>
  <c r="W44" i="9"/>
  <c r="V44" i="9"/>
  <c r="G11" i="7"/>
  <c r="E11" i="7"/>
  <c r="AC43" i="9"/>
  <c r="AB10" i="7"/>
  <c r="AA10" i="7"/>
  <c r="Z10" i="7"/>
  <c r="Y10" i="7"/>
  <c r="V43" i="9"/>
  <c r="G10" i="7"/>
  <c r="E10" i="7"/>
  <c r="AC42" i="9"/>
  <c r="AB9" i="7"/>
  <c r="AA9" i="7"/>
  <c r="Z9" i="7"/>
  <c r="Y9" i="7"/>
  <c r="V42" i="9"/>
  <c r="G9" i="7"/>
  <c r="E9" i="7"/>
  <c r="A1" i="7"/>
  <c r="J48" i="5"/>
  <c r="G47" i="5"/>
  <c r="E47" i="5"/>
  <c r="G42" i="5"/>
  <c r="E42" i="5"/>
  <c r="G41" i="5"/>
  <c r="E41" i="5"/>
  <c r="G36" i="5"/>
  <c r="E36" i="5"/>
  <c r="G35" i="5"/>
  <c r="E35" i="5"/>
  <c r="G34" i="5"/>
  <c r="E34" i="5"/>
  <c r="G33" i="5"/>
  <c r="E33" i="5"/>
  <c r="G32" i="5"/>
  <c r="E32" i="5"/>
  <c r="G31" i="5"/>
  <c r="E31" i="5"/>
  <c r="G30" i="5"/>
  <c r="E30" i="5"/>
  <c r="G29" i="5"/>
  <c r="E29" i="5"/>
  <c r="G28" i="5"/>
  <c r="E28" i="5"/>
  <c r="S27" i="5"/>
  <c r="G27" i="5"/>
  <c r="E27" i="5"/>
  <c r="S26" i="5"/>
  <c r="K26" i="5"/>
  <c r="G26" i="5"/>
  <c r="E26" i="5"/>
  <c r="AC25" i="5"/>
  <c r="AB25" i="5"/>
  <c r="AA25" i="5"/>
  <c r="Z25" i="5"/>
  <c r="Y25" i="5"/>
  <c r="W25" i="5"/>
  <c r="V25" i="5"/>
  <c r="U25" i="5"/>
  <c r="T25" i="5"/>
  <c r="S25" i="5"/>
  <c r="R25" i="5"/>
  <c r="Q25" i="5"/>
  <c r="P25" i="5"/>
  <c r="O25" i="5"/>
  <c r="N25" i="5"/>
  <c r="M25" i="5"/>
  <c r="L25" i="5"/>
  <c r="K25" i="5"/>
  <c r="J25" i="5"/>
  <c r="G25" i="5"/>
  <c r="E25" i="5"/>
  <c r="G20" i="5"/>
  <c r="F20" i="5"/>
  <c r="E20" i="5"/>
  <c r="G19" i="5"/>
  <c r="F19" i="5"/>
  <c r="E19" i="5"/>
  <c r="G18" i="5"/>
  <c r="F18" i="5"/>
  <c r="E18" i="5"/>
  <c r="G17" i="5"/>
  <c r="F17" i="5"/>
  <c r="E17" i="5"/>
  <c r="G16" i="5"/>
  <c r="F16" i="5"/>
  <c r="E16" i="5"/>
  <c r="G15" i="5"/>
  <c r="F15" i="5"/>
  <c r="E15" i="5"/>
  <c r="G14" i="5"/>
  <c r="F14" i="5"/>
  <c r="E14" i="5"/>
  <c r="G13" i="5"/>
  <c r="F13" i="5"/>
  <c r="E13" i="5"/>
  <c r="G12" i="5"/>
  <c r="F12" i="5"/>
  <c r="E12" i="5"/>
  <c r="G11" i="5"/>
  <c r="F11" i="5"/>
  <c r="E11" i="5"/>
  <c r="G10" i="5"/>
  <c r="F10" i="5"/>
  <c r="E10" i="5"/>
  <c r="G9" i="5"/>
  <c r="F9" i="5"/>
  <c r="E9" i="5"/>
  <c r="A1" i="5"/>
  <c r="J90" i="4"/>
  <c r="G85" i="4"/>
  <c r="E85" i="4"/>
  <c r="G84" i="4"/>
  <c r="E84" i="4"/>
  <c r="G79" i="4"/>
  <c r="E79" i="4"/>
  <c r="G78" i="4"/>
  <c r="F78" i="4"/>
  <c r="E78" i="4"/>
  <c r="G73" i="4"/>
  <c r="E73" i="4"/>
  <c r="G68" i="4"/>
  <c r="E68" i="4"/>
  <c r="J64" i="4"/>
  <c r="J68" i="4" s="1"/>
  <c r="J69" i="4" s="1"/>
  <c r="G63" i="4"/>
  <c r="E63" i="4"/>
  <c r="G58" i="4"/>
  <c r="E58" i="4"/>
  <c r="G53" i="4"/>
  <c r="E53" i="4"/>
  <c r="G52" i="4"/>
  <c r="E52" i="4"/>
  <c r="G47" i="4"/>
  <c r="E47" i="4"/>
  <c r="G46" i="4"/>
  <c r="F46" i="4"/>
  <c r="E46" i="4"/>
  <c r="J42" i="4"/>
  <c r="G41" i="4"/>
  <c r="E41" i="4"/>
  <c r="G36" i="4"/>
  <c r="E36" i="4"/>
  <c r="G31" i="4"/>
  <c r="E31" i="4"/>
  <c r="G30" i="4"/>
  <c r="F30" i="4"/>
  <c r="E30" i="4"/>
  <c r="G25" i="4"/>
  <c r="E25" i="4"/>
  <c r="G24" i="4"/>
  <c r="F24" i="4"/>
  <c r="E24" i="4"/>
  <c r="G19" i="4"/>
  <c r="E19" i="4"/>
  <c r="G18" i="4"/>
  <c r="F18" i="4"/>
  <c r="E18" i="4"/>
  <c r="G11" i="4"/>
  <c r="E11" i="4"/>
  <c r="G10" i="4"/>
  <c r="F10" i="4"/>
  <c r="E10" i="4"/>
  <c r="G9" i="4"/>
  <c r="F9" i="4"/>
  <c r="E9" i="4"/>
  <c r="A1" i="4"/>
  <c r="A1" i="2"/>
  <c r="C6" i="1"/>
  <c r="A1" i="1"/>
  <c r="G165" i="8" l="1"/>
  <c r="G154" i="8"/>
  <c r="G143" i="8"/>
  <c r="G132" i="8"/>
  <c r="J4" i="3"/>
  <c r="J4" i="16"/>
  <c r="C26" i="17"/>
  <c r="C27" i="17"/>
  <c r="C13" i="17"/>
  <c r="C36" i="18"/>
  <c r="C37" i="18"/>
  <c r="C30" i="18"/>
  <c r="C32" i="18"/>
  <c r="C33" i="18"/>
  <c r="C31" i="18"/>
  <c r="C28" i="18"/>
  <c r="C29" i="18"/>
  <c r="C26" i="18"/>
  <c r="C27" i="18"/>
  <c r="C24" i="18"/>
  <c r="C25" i="18"/>
  <c r="C21" i="18"/>
  <c r="C19" i="18"/>
  <c r="C22" i="18"/>
  <c r="C20" i="18"/>
  <c r="C23" i="18"/>
  <c r="C4" i="18"/>
  <c r="C11" i="18"/>
  <c r="C12" i="18"/>
  <c r="C6" i="18"/>
  <c r="C13" i="18"/>
  <c r="C7" i="18"/>
  <c r="C14" i="18"/>
  <c r="C8" i="18"/>
  <c r="C15" i="18"/>
  <c r="C9" i="18"/>
  <c r="C16" i="18"/>
  <c r="C17" i="18"/>
  <c r="C10" i="18"/>
  <c r="C18" i="18"/>
  <c r="C5" i="18"/>
  <c r="C12" i="17"/>
  <c r="C18" i="17"/>
  <c r="C17" i="17"/>
  <c r="C8" i="17"/>
  <c r="C11" i="17"/>
  <c r="C7" i="17"/>
  <c r="AA24" i="7"/>
  <c r="AA45" i="9" s="1"/>
  <c r="J11" i="4"/>
  <c r="J4" i="12"/>
  <c r="J4" i="10"/>
  <c r="J4" i="11"/>
  <c r="J4" i="9"/>
  <c r="J4" i="7"/>
  <c r="E154" i="8"/>
  <c r="E165" i="8"/>
  <c r="E143" i="8"/>
  <c r="E132" i="8"/>
  <c r="E13" i="17" s="1"/>
  <c r="AB24" i="7"/>
  <c r="AB45" i="9" s="1"/>
  <c r="X44" i="9"/>
  <c r="Y45" i="7"/>
  <c r="AA64" i="7"/>
  <c r="AA148" i="10" s="1"/>
  <c r="AA154" i="10" s="1"/>
  <c r="Y87" i="7"/>
  <c r="Y21" i="7"/>
  <c r="Z21" i="7"/>
  <c r="Z42" i="9" s="1"/>
  <c r="AA85" i="7"/>
  <c r="AA412" i="9" s="1"/>
  <c r="AA418" i="9" s="1"/>
  <c r="Y66" i="7"/>
  <c r="X42" i="9"/>
  <c r="Y26" i="7"/>
  <c r="X44" i="10"/>
  <c r="X50" i="10" s="1"/>
  <c r="AA47" i="7"/>
  <c r="AA206" i="9" s="1"/>
  <c r="AA212" i="9" s="1"/>
  <c r="Z63" i="7"/>
  <c r="Z147" i="10" s="1"/>
  <c r="Z153" i="10" s="1"/>
  <c r="X308" i="9"/>
  <c r="X314" i="9" s="1"/>
  <c r="AA68" i="7"/>
  <c r="AA152" i="10" s="1"/>
  <c r="AA158" i="10" s="1"/>
  <c r="X413" i="9"/>
  <c r="X419" i="9" s="1"/>
  <c r="AA89" i="7"/>
  <c r="AA416" i="9" s="1"/>
  <c r="AA422" i="9" s="1"/>
  <c r="Z26" i="7"/>
  <c r="Z47" i="9" s="1"/>
  <c r="Y24" i="7"/>
  <c r="AA26" i="7"/>
  <c r="AA47" i="9" s="1"/>
  <c r="AB43" i="7"/>
  <c r="AB202" i="9" s="1"/>
  <c r="AB208" i="9" s="1"/>
  <c r="Z45" i="7"/>
  <c r="Z204" i="9" s="1"/>
  <c r="Z210" i="9" s="1"/>
  <c r="X47" i="10"/>
  <c r="X53" i="10" s="1"/>
  <c r="AB85" i="7"/>
  <c r="AB253" i="10" s="1"/>
  <c r="AB259" i="10" s="1"/>
  <c r="Z87" i="7"/>
  <c r="Z255" i="10" s="1"/>
  <c r="Z261" i="10" s="1"/>
  <c r="X257" i="10"/>
  <c r="X263" i="10" s="1"/>
  <c r="X201" i="9"/>
  <c r="X207" i="9" s="1"/>
  <c r="AA45" i="7"/>
  <c r="AA45" i="10" s="1"/>
  <c r="AA51" i="10" s="1"/>
  <c r="X306" i="9"/>
  <c r="X312" i="9" s="1"/>
  <c r="AA66" i="7"/>
  <c r="AA309" i="9" s="1"/>
  <c r="AA315" i="9" s="1"/>
  <c r="X252" i="10"/>
  <c r="X258" i="10" s="1"/>
  <c r="Y42" i="7"/>
  <c r="AB66" i="7"/>
  <c r="AB150" i="10" s="1"/>
  <c r="AB156" i="10" s="1"/>
  <c r="Z68" i="7"/>
  <c r="Z311" i="9" s="1"/>
  <c r="Z317" i="9" s="1"/>
  <c r="Z89" i="7"/>
  <c r="Z416" i="9" s="1"/>
  <c r="Z422" i="9" s="1"/>
  <c r="AA63" i="7"/>
  <c r="AA306" i="9" s="1"/>
  <c r="AA312" i="9" s="1"/>
  <c r="AB68" i="7"/>
  <c r="AB311" i="9" s="1"/>
  <c r="AB317" i="9" s="1"/>
  <c r="Y86" i="7"/>
  <c r="Y254" i="10" s="1"/>
  <c r="Y260" i="10" s="1"/>
  <c r="Y65" i="7"/>
  <c r="H11" i="7"/>
  <c r="H12" i="7"/>
  <c r="X46" i="9"/>
  <c r="Z25" i="7"/>
  <c r="Z46" i="9" s="1"/>
  <c r="AA25" i="7"/>
  <c r="AA46" i="9" s="1"/>
  <c r="AB42" i="7"/>
  <c r="AB201" i="9" s="1"/>
  <c r="AB207" i="9" s="1"/>
  <c r="Z65" i="7"/>
  <c r="Z149" i="10" s="1"/>
  <c r="Z155" i="10" s="1"/>
  <c r="AB84" i="7"/>
  <c r="AB411" i="9" s="1"/>
  <c r="AB417" i="9" s="1"/>
  <c r="X415" i="9"/>
  <c r="X421" i="9" s="1"/>
  <c r="AA44" i="7"/>
  <c r="AA44" i="10" s="1"/>
  <c r="AA50" i="10" s="1"/>
  <c r="Y46" i="7"/>
  <c r="AA86" i="7"/>
  <c r="AA254" i="10" s="1"/>
  <c r="AA260" i="10" s="1"/>
  <c r="AB44" i="7"/>
  <c r="AB203" i="9" s="1"/>
  <c r="AB209" i="9" s="1"/>
  <c r="AB65" i="7"/>
  <c r="AB149" i="10" s="1"/>
  <c r="AB155" i="10" s="1"/>
  <c r="AB86" i="7"/>
  <c r="AB254" i="10" s="1"/>
  <c r="AB260" i="10" s="1"/>
  <c r="X43" i="9"/>
  <c r="X307" i="9"/>
  <c r="X313" i="9" s="1"/>
  <c r="X412" i="9"/>
  <c r="X418" i="9" s="1"/>
  <c r="AA88" i="7"/>
  <c r="AA256" i="10" s="1"/>
  <c r="AA262" i="10" s="1"/>
  <c r="Y22" i="7"/>
  <c r="AA23" i="7"/>
  <c r="AA44" i="9" s="1"/>
  <c r="Y43" i="7"/>
  <c r="AB46" i="7"/>
  <c r="AB46" i="10" s="1"/>
  <c r="AB52" i="10" s="1"/>
  <c r="AB67" i="7"/>
  <c r="AB151" i="10" s="1"/>
  <c r="AB157" i="10" s="1"/>
  <c r="Y85" i="7"/>
  <c r="AB88" i="7"/>
  <c r="AB256" i="10" s="1"/>
  <c r="AB262" i="10" s="1"/>
  <c r="Y25" i="7"/>
  <c r="X46" i="10"/>
  <c r="X52" i="10" s="1"/>
  <c r="AB63" i="7"/>
  <c r="AB147" i="10" s="1"/>
  <c r="AB153" i="10" s="1"/>
  <c r="X310" i="9"/>
  <c r="X316" i="9" s="1"/>
  <c r="Z86" i="7"/>
  <c r="Z46" i="7"/>
  <c r="Z46" i="10" s="1"/>
  <c r="Z52" i="10" s="1"/>
  <c r="Z67" i="7"/>
  <c r="Z151" i="10" s="1"/>
  <c r="Z157" i="10" s="1"/>
  <c r="Z88" i="7"/>
  <c r="Z415" i="9" s="1"/>
  <c r="Z421" i="9" s="1"/>
  <c r="X43" i="10"/>
  <c r="X49" i="10" s="1"/>
  <c r="AA67" i="7"/>
  <c r="AA151" i="10" s="1"/>
  <c r="AA157" i="10" s="1"/>
  <c r="X204" i="9"/>
  <c r="X210" i="9" s="1"/>
  <c r="X309" i="9"/>
  <c r="X315" i="9" s="1"/>
  <c r="Y68" i="7"/>
  <c r="AB25" i="7"/>
  <c r="AB46" i="9" s="1"/>
  <c r="AB26" i="7"/>
  <c r="AB47" i="9" s="1"/>
  <c r="AA87" i="7"/>
  <c r="AA414" i="9" s="1"/>
  <c r="AA420" i="9" s="1"/>
  <c r="Y89" i="7"/>
  <c r="Y84" i="7"/>
  <c r="W45" i="9"/>
  <c r="AC255" i="10"/>
  <c r="AC261" i="10" s="1"/>
  <c r="R27" i="5"/>
  <c r="Z64" i="7"/>
  <c r="Z148" i="10" s="1"/>
  <c r="Z154" i="10" s="1"/>
  <c r="AB23" i="7"/>
  <c r="AB44" i="9" s="1"/>
  <c r="U26" i="5"/>
  <c r="L26" i="5"/>
  <c r="AC15" i="8"/>
  <c r="AC59" i="8" s="1"/>
  <c r="M27" i="5"/>
  <c r="L27" i="5"/>
  <c r="R28" i="5"/>
  <c r="Y47" i="7"/>
  <c r="AC55" i="8"/>
  <c r="AC74" i="8" s="1"/>
  <c r="N26" i="5"/>
  <c r="AC23" i="8"/>
  <c r="AC64" i="8" s="1"/>
  <c r="AC416" i="9"/>
  <c r="AC422" i="9" s="1"/>
  <c r="AC39" i="8"/>
  <c r="AC69" i="8" s="1"/>
  <c r="P27" i="5"/>
  <c r="P29" i="5"/>
  <c r="K27" i="5"/>
  <c r="P26" i="5"/>
  <c r="AB89" i="7"/>
  <c r="AB416" i="9" s="1"/>
  <c r="AB422" i="9" s="1"/>
  <c r="Y64" i="7"/>
  <c r="V26" i="5"/>
  <c r="Y88" i="7"/>
  <c r="S28" i="5"/>
  <c r="V27" i="5"/>
  <c r="T29" i="5"/>
  <c r="T28" i="5"/>
  <c r="S29" i="5"/>
  <c r="U27" i="5"/>
  <c r="O28" i="5"/>
  <c r="N27" i="5"/>
  <c r="O27" i="5"/>
  <c r="P28" i="5"/>
  <c r="J27" i="5"/>
  <c r="J26" i="5"/>
  <c r="AB47" i="7"/>
  <c r="AB206" i="9" s="1"/>
  <c r="AB212" i="9" s="1"/>
  <c r="Y44" i="7"/>
  <c r="AB87" i="7"/>
  <c r="AB255" i="10" s="1"/>
  <c r="AB261" i="10" s="1"/>
  <c r="O15" i="8"/>
  <c r="O59" i="8" s="1"/>
  <c r="P60" i="8" s="1"/>
  <c r="P80" i="8" s="1"/>
  <c r="Z84" i="7"/>
  <c r="Z411" i="9" s="1"/>
  <c r="Z417" i="9" s="1"/>
  <c r="N23" i="8"/>
  <c r="N64" i="8" s="1"/>
  <c r="O65" i="8" s="1"/>
  <c r="O86" i="8" s="1"/>
  <c r="O23" i="8"/>
  <c r="O64" i="8" s="1"/>
  <c r="P65" i="8" s="1"/>
  <c r="P86" i="8" s="1"/>
  <c r="W15" i="8"/>
  <c r="W59" i="8" s="1"/>
  <c r="M23" i="8"/>
  <c r="M64" i="8" s="1"/>
  <c r="N65" i="8" s="1"/>
  <c r="N86" i="8" s="1"/>
  <c r="AA21" i="7"/>
  <c r="O39" i="8"/>
  <c r="O69" i="8" s="1"/>
  <c r="P70" i="8" s="1"/>
  <c r="P92" i="8" s="1"/>
  <c r="V23" i="8"/>
  <c r="V64" i="8" s="1"/>
  <c r="W65" i="8" s="1"/>
  <c r="W86" i="8" s="1"/>
  <c r="U23" i="8"/>
  <c r="U64" i="8" s="1"/>
  <c r="V65" i="8" s="1"/>
  <c r="V86" i="8" s="1"/>
  <c r="J12" i="4"/>
  <c r="J19" i="4" s="1"/>
  <c r="J20" i="4" s="1"/>
  <c r="J4" i="4"/>
  <c r="P15" i="8"/>
  <c r="P59" i="8" s="1"/>
  <c r="Q60" i="8" s="1"/>
  <c r="Q80" i="8" s="1"/>
  <c r="Y80" i="8"/>
  <c r="W182" i="9"/>
  <c r="W183" i="9" s="1"/>
  <c r="W187" i="9" s="1"/>
  <c r="K23" i="8"/>
  <c r="K64" i="8" s="1"/>
  <c r="L65" i="8" s="1"/>
  <c r="L86" i="8" s="1"/>
  <c r="S23" i="8"/>
  <c r="S64" i="8" s="1"/>
  <c r="T65" i="8" s="1"/>
  <c r="T86" i="8" s="1"/>
  <c r="AA23" i="8"/>
  <c r="AA64" i="8" s="1"/>
  <c r="AB65" i="8" s="1"/>
  <c r="AB86" i="8" s="1"/>
  <c r="O55" i="8"/>
  <c r="O74" i="8" s="1"/>
  <c r="P75" i="8" s="1"/>
  <c r="P98" i="8" s="1"/>
  <c r="W55" i="8"/>
  <c r="W74" i="8" s="1"/>
  <c r="L15" i="8"/>
  <c r="L59" i="8" s="1"/>
  <c r="M60" i="8" s="1"/>
  <c r="M80" i="8" s="1"/>
  <c r="T15" i="8"/>
  <c r="T59" i="8" s="1"/>
  <c r="U60" i="8" s="1"/>
  <c r="U80" i="8" s="1"/>
  <c r="AB15" i="8"/>
  <c r="AB59" i="8" s="1"/>
  <c r="AC60" i="8" s="1"/>
  <c r="AC80" i="8" s="1"/>
  <c r="J23" i="8"/>
  <c r="J64" i="8" s="1"/>
  <c r="K65" i="8" s="1"/>
  <c r="K86" i="8" s="1"/>
  <c r="R23" i="8"/>
  <c r="R64" i="8" s="1"/>
  <c r="S65" i="8" s="1"/>
  <c r="S86" i="8" s="1"/>
  <c r="Z23" i="8"/>
  <c r="Z64" i="8" s="1"/>
  <c r="AA65" i="8" s="1"/>
  <c r="AA86" i="8" s="1"/>
  <c r="Q23" i="8"/>
  <c r="Q64" i="8" s="1"/>
  <c r="R65" i="8" s="1"/>
  <c r="R86" i="8" s="1"/>
  <c r="Y23" i="8"/>
  <c r="Y64" i="8" s="1"/>
  <c r="Z65" i="8" s="1"/>
  <c r="Z86" i="8" s="1"/>
  <c r="W23" i="8"/>
  <c r="W64" i="8" s="1"/>
  <c r="AC182" i="9"/>
  <c r="AC183" i="9" s="1"/>
  <c r="AC187" i="9" s="1"/>
  <c r="AC175" i="9"/>
  <c r="W23" i="9"/>
  <c r="W30" i="9"/>
  <c r="W31" i="9" s="1"/>
  <c r="W35" i="9" s="1"/>
  <c r="W42" i="9"/>
  <c r="W43" i="9"/>
  <c r="AA42" i="7"/>
  <c r="AA42" i="10" s="1"/>
  <c r="AA48" i="10" s="1"/>
  <c r="AA43" i="7"/>
  <c r="AA202" i="9" s="1"/>
  <c r="AA208" i="9" s="1"/>
  <c r="Z47" i="7"/>
  <c r="Z206" i="9" s="1"/>
  <c r="Z212" i="9" s="1"/>
  <c r="N55" i="8"/>
  <c r="N74" i="8" s="1"/>
  <c r="O75" i="8" s="1"/>
  <c r="O98" i="8" s="1"/>
  <c r="V55" i="8"/>
  <c r="V74" i="8" s="1"/>
  <c r="W75" i="8" s="1"/>
  <c r="W98" i="8" s="1"/>
  <c r="M55" i="8"/>
  <c r="M74" i="8" s="1"/>
  <c r="N75" i="8" s="1"/>
  <c r="N98" i="8" s="1"/>
  <c r="U55" i="8"/>
  <c r="U74" i="8" s="1"/>
  <c r="V75" i="8" s="1"/>
  <c r="V98" i="8" s="1"/>
  <c r="K55" i="8"/>
  <c r="K74" i="8" s="1"/>
  <c r="L75" i="8" s="1"/>
  <c r="L98" i="8" s="1"/>
  <c r="S55" i="8"/>
  <c r="S74" i="8" s="1"/>
  <c r="T75" i="8" s="1"/>
  <c r="T98" i="8" s="1"/>
  <c r="AA55" i="8"/>
  <c r="AA74" i="8" s="1"/>
  <c r="AB75" i="8" s="1"/>
  <c r="AB98" i="8" s="1"/>
  <c r="Y63" i="7"/>
  <c r="V257" i="10"/>
  <c r="V263" i="10" s="1"/>
  <c r="AB45" i="7"/>
  <c r="Z66" i="7"/>
  <c r="Z150" i="10" s="1"/>
  <c r="Z156" i="10" s="1"/>
  <c r="P55" i="8"/>
  <c r="P74" i="8" s="1"/>
  <c r="Q75" i="8" s="1"/>
  <c r="Q98" i="8" s="1"/>
  <c r="Y98" i="8"/>
  <c r="F21" i="5"/>
  <c r="F41" i="5" s="1"/>
  <c r="Y23" i="7"/>
  <c r="X255" i="10"/>
  <c r="X261" i="10" s="1"/>
  <c r="J15" i="8"/>
  <c r="J59" i="8" s="1"/>
  <c r="K60" i="8" s="1"/>
  <c r="K80" i="8" s="1"/>
  <c r="R15" i="8"/>
  <c r="R59" i="8" s="1"/>
  <c r="S60" i="8" s="1"/>
  <c r="S80" i="8" s="1"/>
  <c r="Z15" i="8"/>
  <c r="Z59" i="8" s="1"/>
  <c r="AA60" i="8" s="1"/>
  <c r="AA80" i="8" s="1"/>
  <c r="Q15" i="8"/>
  <c r="Q59" i="8" s="1"/>
  <c r="R60" i="8" s="1"/>
  <c r="R80" i="8" s="1"/>
  <c r="Y15" i="8"/>
  <c r="Y59" i="8" s="1"/>
  <c r="Z60" i="8" s="1"/>
  <c r="Z80" i="8" s="1"/>
  <c r="N39" i="8"/>
  <c r="N69" i="8" s="1"/>
  <c r="O70" i="8" s="1"/>
  <c r="O92" i="8" s="1"/>
  <c r="V39" i="8"/>
  <c r="V69" i="8" s="1"/>
  <c r="W70" i="8" s="1"/>
  <c r="W92" i="8" s="1"/>
  <c r="M39" i="8"/>
  <c r="M69" i="8" s="1"/>
  <c r="N70" i="8" s="1"/>
  <c r="N92" i="8" s="1"/>
  <c r="U39" i="8"/>
  <c r="U69" i="8" s="1"/>
  <c r="V70" i="8" s="1"/>
  <c r="V92" i="8" s="1"/>
  <c r="K39" i="8"/>
  <c r="K69" i="8" s="1"/>
  <c r="L70" i="8" s="1"/>
  <c r="L92" i="8" s="1"/>
  <c r="S39" i="8"/>
  <c r="S69" i="8" s="1"/>
  <c r="T70" i="8" s="1"/>
  <c r="T92" i="8" s="1"/>
  <c r="AA39" i="8"/>
  <c r="AA69" i="8" s="1"/>
  <c r="AB70" i="8" s="1"/>
  <c r="AB92" i="8" s="1"/>
  <c r="W39" i="8"/>
  <c r="W69" i="8" s="1"/>
  <c r="Q55" i="8"/>
  <c r="Q74" i="8" s="1"/>
  <c r="R75" i="8" s="1"/>
  <c r="R98" i="8" s="1"/>
  <c r="Y55" i="8"/>
  <c r="Y74" i="8" s="1"/>
  <c r="Z75" i="8" s="1"/>
  <c r="Z98" i="8" s="1"/>
  <c r="Z22" i="7"/>
  <c r="W202" i="9"/>
  <c r="W208" i="9" s="1"/>
  <c r="AB64" i="7"/>
  <c r="J55" i="8"/>
  <c r="J74" i="8" s="1"/>
  <c r="K75" i="8" s="1"/>
  <c r="K98" i="8" s="1"/>
  <c r="R55" i="8"/>
  <c r="R74" i="8" s="1"/>
  <c r="S75" i="8" s="1"/>
  <c r="S98" i="8" s="1"/>
  <c r="Z55" i="8"/>
  <c r="Z74" i="8" s="1"/>
  <c r="AA75" i="8" s="1"/>
  <c r="AA98" i="8" s="1"/>
  <c r="Z85" i="7"/>
  <c r="Q39" i="8"/>
  <c r="Q69" i="8" s="1"/>
  <c r="R70" i="8" s="1"/>
  <c r="R92" i="8" s="1"/>
  <c r="Y39" i="8"/>
  <c r="Y69" i="8" s="1"/>
  <c r="Z70" i="8" s="1"/>
  <c r="Z92" i="8" s="1"/>
  <c r="Z42" i="7"/>
  <c r="Z44" i="7"/>
  <c r="N15" i="8"/>
  <c r="N59" i="8" s="1"/>
  <c r="O60" i="8" s="1"/>
  <c r="O80" i="8" s="1"/>
  <c r="V15" i="8"/>
  <c r="V59" i="8" s="1"/>
  <c r="W60" i="8" s="1"/>
  <c r="W80" i="8" s="1"/>
  <c r="M15" i="8"/>
  <c r="M59" i="8" s="1"/>
  <c r="N60" i="8" s="1"/>
  <c r="N80" i="8" s="1"/>
  <c r="U15" i="8"/>
  <c r="U59" i="8" s="1"/>
  <c r="V60" i="8" s="1"/>
  <c r="V80" i="8" s="1"/>
  <c r="K15" i="8"/>
  <c r="K59" i="8" s="1"/>
  <c r="L60" i="8" s="1"/>
  <c r="L80" i="8" s="1"/>
  <c r="S15" i="8"/>
  <c r="S59" i="8" s="1"/>
  <c r="T60" i="8" s="1"/>
  <c r="T80" i="8" s="1"/>
  <c r="AA15" i="8"/>
  <c r="AA59" i="8" s="1"/>
  <c r="AB60" i="8" s="1"/>
  <c r="AB80" i="8" s="1"/>
  <c r="P23" i="8"/>
  <c r="P64" i="8" s="1"/>
  <c r="Q65" i="8" s="1"/>
  <c r="Q86" i="8" s="1"/>
  <c r="Y86" i="8"/>
  <c r="J73" i="4"/>
  <c r="AC256" i="10"/>
  <c r="AC262" i="10" s="1"/>
  <c r="AC415" i="9"/>
  <c r="AC421" i="9" s="1"/>
  <c r="Y149" i="10"/>
  <c r="Y155" i="10" s="1"/>
  <c r="Y308" i="9"/>
  <c r="Y314" i="9" s="1"/>
  <c r="J97" i="8"/>
  <c r="J99" i="8" s="1"/>
  <c r="J125" i="8" s="1"/>
  <c r="J85" i="8"/>
  <c r="J87" i="8" s="1"/>
  <c r="J111" i="8" s="1"/>
  <c r="J91" i="8"/>
  <c r="J93" i="8" s="1"/>
  <c r="J118" i="8" s="1"/>
  <c r="J79" i="8"/>
  <c r="J81" i="8" s="1"/>
  <c r="J104" i="8" s="1"/>
  <c r="AC205" i="9"/>
  <c r="AC211" i="9" s="1"/>
  <c r="V204" i="9"/>
  <c r="V210" i="9" s="1"/>
  <c r="AC149" i="10"/>
  <c r="AC155" i="10" s="1"/>
  <c r="AC308" i="9"/>
  <c r="AC314" i="9" s="1"/>
  <c r="V148" i="10"/>
  <c r="V154" i="10" s="1"/>
  <c r="V307" i="9"/>
  <c r="V313" i="9" s="1"/>
  <c r="W206" i="9"/>
  <c r="W212" i="9" s="1"/>
  <c r="V147" i="10"/>
  <c r="V153" i="10" s="1"/>
  <c r="V306" i="9"/>
  <c r="V312" i="9" s="1"/>
  <c r="V149" i="10"/>
  <c r="V155" i="10" s="1"/>
  <c r="V308" i="9"/>
  <c r="V314" i="9" s="1"/>
  <c r="AC150" i="10"/>
  <c r="AC156" i="10" s="1"/>
  <c r="AC309" i="9"/>
  <c r="AC315" i="9" s="1"/>
  <c r="AC151" i="10"/>
  <c r="AC157" i="10" s="1"/>
  <c r="AC310" i="9"/>
  <c r="AC316" i="9" s="1"/>
  <c r="AC152" i="10"/>
  <c r="AC158" i="10" s="1"/>
  <c r="AC311" i="9"/>
  <c r="AC317" i="9" s="1"/>
  <c r="V152" i="10"/>
  <c r="V158" i="10" s="1"/>
  <c r="V311" i="9"/>
  <c r="V317" i="9" s="1"/>
  <c r="J52" i="4"/>
  <c r="J54" i="4" s="1"/>
  <c r="Z43" i="7"/>
  <c r="Y204" i="9"/>
  <c r="Y210" i="9" s="1"/>
  <c r="W148" i="10"/>
  <c r="W154" i="10" s="1"/>
  <c r="W307" i="9"/>
  <c r="W313" i="9" s="1"/>
  <c r="V151" i="10"/>
  <c r="V157" i="10" s="1"/>
  <c r="V310" i="9"/>
  <c r="V316" i="9" s="1"/>
  <c r="AC252" i="10"/>
  <c r="AC258" i="10" s="1"/>
  <c r="AC411" i="9"/>
  <c r="AC417" i="9" s="1"/>
  <c r="J39" i="8"/>
  <c r="J69" i="8" s="1"/>
  <c r="K70" i="8" s="1"/>
  <c r="K92" i="8" s="1"/>
  <c r="R39" i="8"/>
  <c r="R69" i="8" s="1"/>
  <c r="S70" i="8" s="1"/>
  <c r="S92" i="8" s="1"/>
  <c r="Z39" i="8"/>
  <c r="Z69" i="8" s="1"/>
  <c r="AA70" i="8" s="1"/>
  <c r="AA92" i="8" s="1"/>
  <c r="L55" i="8"/>
  <c r="L74" i="8" s="1"/>
  <c r="M75" i="8" s="1"/>
  <c r="M98" i="8" s="1"/>
  <c r="T55" i="8"/>
  <c r="T74" i="8" s="1"/>
  <c r="U75" i="8" s="1"/>
  <c r="U98" i="8" s="1"/>
  <c r="AB55" i="8"/>
  <c r="AB74" i="8" s="1"/>
  <c r="AC75" i="8" s="1"/>
  <c r="AC98" i="8" s="1"/>
  <c r="J4" i="8"/>
  <c r="AB21" i="7"/>
  <c r="AB42" i="9" s="1"/>
  <c r="AA22" i="7"/>
  <c r="AA43" i="9" s="1"/>
  <c r="Z23" i="7"/>
  <c r="Z44" i="9" s="1"/>
  <c r="H13" i="7"/>
  <c r="W150" i="10"/>
  <c r="W156" i="10" s="1"/>
  <c r="W309" i="9"/>
  <c r="W315" i="9" s="1"/>
  <c r="W152" i="10"/>
  <c r="W158" i="10" s="1"/>
  <c r="W311" i="9"/>
  <c r="W317" i="9" s="1"/>
  <c r="V252" i="10"/>
  <c r="V258" i="10" s="1"/>
  <c r="V411" i="9"/>
  <c r="V417" i="9" s="1"/>
  <c r="AC253" i="10"/>
  <c r="AC259" i="10" s="1"/>
  <c r="AC412" i="9"/>
  <c r="AC418" i="9" s="1"/>
  <c r="AC254" i="10"/>
  <c r="AC260" i="10" s="1"/>
  <c r="AC413" i="9"/>
  <c r="AC419" i="9" s="1"/>
  <c r="AC414" i="9"/>
  <c r="AC420" i="9" s="1"/>
  <c r="K90" i="4"/>
  <c r="K4" i="16" s="1"/>
  <c r="J4" i="5"/>
  <c r="AB22" i="7"/>
  <c r="AB43" i="9" s="1"/>
  <c r="Z24" i="7"/>
  <c r="Z45" i="9" s="1"/>
  <c r="H14" i="7"/>
  <c r="AA46" i="7"/>
  <c r="W151" i="10"/>
  <c r="W157" i="10" s="1"/>
  <c r="W310" i="9"/>
  <c r="W316" i="9" s="1"/>
  <c r="W252" i="10"/>
  <c r="W258" i="10" s="1"/>
  <c r="W411" i="9"/>
  <c r="W417" i="9" s="1"/>
  <c r="V253" i="10"/>
  <c r="V259" i="10" s="1"/>
  <c r="V412" i="9"/>
  <c r="V418" i="9" s="1"/>
  <c r="V254" i="10"/>
  <c r="V260" i="10" s="1"/>
  <c r="V413" i="9"/>
  <c r="V419" i="9" s="1"/>
  <c r="V255" i="10"/>
  <c r="V261" i="10" s="1"/>
  <c r="V414" i="9"/>
  <c r="V420" i="9" s="1"/>
  <c r="V256" i="10"/>
  <c r="V262" i="10" s="1"/>
  <c r="V415" i="9"/>
  <c r="V421" i="9" s="1"/>
  <c r="W254" i="10"/>
  <c r="W260" i="10" s="1"/>
  <c r="W413" i="9"/>
  <c r="W419" i="9" s="1"/>
  <c r="L39" i="8"/>
  <c r="L69" i="8" s="1"/>
  <c r="M70" i="8" s="1"/>
  <c r="M92" i="8" s="1"/>
  <c r="T39" i="8"/>
  <c r="T69" i="8" s="1"/>
  <c r="U70" i="8" s="1"/>
  <c r="U92" i="8" s="1"/>
  <c r="AB39" i="8"/>
  <c r="AB69" i="8" s="1"/>
  <c r="AC70" i="8" s="1"/>
  <c r="AC92" i="8" s="1"/>
  <c r="V201" i="9"/>
  <c r="V207" i="9" s="1"/>
  <c r="AC202" i="9"/>
  <c r="AC208" i="9" s="1"/>
  <c r="Y67" i="7"/>
  <c r="W253" i="10"/>
  <c r="W259" i="10" s="1"/>
  <c r="W412" i="9"/>
  <c r="W418" i="9" s="1"/>
  <c r="W255" i="10"/>
  <c r="W261" i="10" s="1"/>
  <c r="W414" i="9"/>
  <c r="W420" i="9" s="1"/>
  <c r="W257" i="10"/>
  <c r="W263" i="10" s="1"/>
  <c r="W416" i="9"/>
  <c r="W422" i="9" s="1"/>
  <c r="V203" i="9"/>
  <c r="V209" i="9" s="1"/>
  <c r="AC204" i="9"/>
  <c r="AC210" i="9" s="1"/>
  <c r="AA65" i="7"/>
  <c r="L23" i="8"/>
  <c r="L64" i="8" s="1"/>
  <c r="M65" i="8" s="1"/>
  <c r="M86" i="8" s="1"/>
  <c r="T23" i="8"/>
  <c r="T64" i="8" s="1"/>
  <c r="U65" i="8" s="1"/>
  <c r="U86" i="8" s="1"/>
  <c r="AB23" i="8"/>
  <c r="AB64" i="8" s="1"/>
  <c r="AC65" i="8" s="1"/>
  <c r="AC86" i="8" s="1"/>
  <c r="H9" i="7"/>
  <c r="V205" i="9"/>
  <c r="V211" i="9" s="1"/>
  <c r="W147" i="10"/>
  <c r="W153" i="10" s="1"/>
  <c r="W306" i="9"/>
  <c r="W312" i="9" s="1"/>
  <c r="H10" i="7"/>
  <c r="W204" i="9"/>
  <c r="W210" i="9" s="1"/>
  <c r="W205" i="9"/>
  <c r="W211" i="9" s="1"/>
  <c r="AC148" i="10"/>
  <c r="AC154" i="10" s="1"/>
  <c r="AC307" i="9"/>
  <c r="AC313" i="9" s="1"/>
  <c r="AA84" i="7"/>
  <c r="P39" i="8"/>
  <c r="P69" i="8" s="1"/>
  <c r="Q70" i="8" s="1"/>
  <c r="Q92" i="8" s="1"/>
  <c r="Y92" i="8"/>
  <c r="V23" i="9"/>
  <c r="V30" i="9"/>
  <c r="V31" i="9" s="1"/>
  <c r="V35" i="9" s="1"/>
  <c r="AA23" i="9"/>
  <c r="AA30" i="9"/>
  <c r="AA31" i="9" s="1"/>
  <c r="AA35" i="9" s="1"/>
  <c r="Y30" i="9"/>
  <c r="Y31" i="9" s="1"/>
  <c r="Y35" i="9" s="1"/>
  <c r="Y23" i="9"/>
  <c r="X23" i="9"/>
  <c r="AB23" i="9"/>
  <c r="AB30" i="9"/>
  <c r="AB31" i="9" s="1"/>
  <c r="AB35" i="9" s="1"/>
  <c r="Z30" i="9"/>
  <c r="Z31" i="9" s="1"/>
  <c r="Z35" i="9" s="1"/>
  <c r="V182" i="9"/>
  <c r="V183" i="9" s="1"/>
  <c r="V187" i="9" s="1"/>
  <c r="V175" i="9"/>
  <c r="AC30" i="9"/>
  <c r="AC31" i="9" s="1"/>
  <c r="AC35" i="9" s="1"/>
  <c r="X175" i="9"/>
  <c r="X182" i="9"/>
  <c r="X183" i="9" s="1"/>
  <c r="X187" i="9" s="1"/>
  <c r="Y175" i="9"/>
  <c r="Y182" i="9"/>
  <c r="Y183" i="9" s="1"/>
  <c r="Y187" i="9" s="1"/>
  <c r="AA175" i="9"/>
  <c r="AA182" i="9"/>
  <c r="AA183" i="9" s="1"/>
  <c r="AA187" i="9" s="1"/>
  <c r="Z182" i="9"/>
  <c r="Z183" i="9" s="1"/>
  <c r="Z187" i="9" s="1"/>
  <c r="AB182" i="9"/>
  <c r="AB183" i="9" s="1"/>
  <c r="AB187" i="9" s="1"/>
  <c r="H67" i="7" l="1"/>
  <c r="H63" i="7"/>
  <c r="Y46" i="9"/>
  <c r="H25" i="7"/>
  <c r="H46" i="9" s="1"/>
  <c r="Y46" i="10"/>
  <c r="Y52" i="10" s="1"/>
  <c r="Y61" i="10" s="1"/>
  <c r="H46" i="7"/>
  <c r="Y45" i="9"/>
  <c r="H24" i="7"/>
  <c r="H45" i="9" s="1"/>
  <c r="X70" i="8"/>
  <c r="X92" i="8" s="1"/>
  <c r="Y307" i="9"/>
  <c r="Y313" i="9" s="1"/>
  <c r="Y322" i="9" s="1"/>
  <c r="H64" i="7"/>
  <c r="Y47" i="9"/>
  <c r="H26" i="7"/>
  <c r="H47" i="9" s="1"/>
  <c r="Y45" i="10"/>
  <c r="Y51" i="10" s="1"/>
  <c r="Y83" i="10" s="1"/>
  <c r="H45" i="7"/>
  <c r="H45" i="10" s="1"/>
  <c r="X60" i="8"/>
  <c r="X80" i="8" s="1"/>
  <c r="Y253" i="10"/>
  <c r="Y259" i="10" s="1"/>
  <c r="H85" i="7"/>
  <c r="X65" i="8"/>
  <c r="X86" i="8" s="1"/>
  <c r="Y201" i="9"/>
  <c r="Y207" i="9" s="1"/>
  <c r="H42" i="7"/>
  <c r="H42" i="10" s="1"/>
  <c r="Y309" i="9"/>
  <c r="Y315" i="9" s="1"/>
  <c r="Y347" i="9" s="1"/>
  <c r="H66" i="7"/>
  <c r="H309" i="9" s="1"/>
  <c r="X75" i="8"/>
  <c r="X98" i="8" s="1"/>
  <c r="Y44" i="10"/>
  <c r="Y50" i="10" s="1"/>
  <c r="H44" i="7"/>
  <c r="Y311" i="9"/>
  <c r="Y317" i="9" s="1"/>
  <c r="Y326" i="9" s="1"/>
  <c r="H68" i="7"/>
  <c r="H152" i="10" s="1"/>
  <c r="H65" i="7"/>
  <c r="Y257" i="10"/>
  <c r="Y263" i="10" s="1"/>
  <c r="Y295" i="10" s="1"/>
  <c r="H89" i="7"/>
  <c r="H257" i="10" s="1"/>
  <c r="Y47" i="10"/>
  <c r="Y53" i="10" s="1"/>
  <c r="Y85" i="10" s="1"/>
  <c r="H47" i="7"/>
  <c r="Y43" i="10"/>
  <c r="Y49" i="10" s="1"/>
  <c r="Y81" i="10" s="1"/>
  <c r="H43" i="7"/>
  <c r="Y413" i="9"/>
  <c r="Y419" i="9" s="1"/>
  <c r="H86" i="7"/>
  <c r="H254" i="10" s="1"/>
  <c r="Y252" i="10"/>
  <c r="Y258" i="10" s="1"/>
  <c r="Y290" i="10" s="1"/>
  <c r="H84" i="7"/>
  <c r="Y42" i="9"/>
  <c r="H21" i="7"/>
  <c r="H42" i="9" s="1"/>
  <c r="V43" i="5"/>
  <c r="X43" i="5"/>
  <c r="X18" i="9" s="1"/>
  <c r="H23" i="7"/>
  <c r="H44" i="9" s="1"/>
  <c r="H88" i="7"/>
  <c r="H256" i="10" s="1"/>
  <c r="Y43" i="9"/>
  <c r="H22" i="7"/>
  <c r="H43" i="9" s="1"/>
  <c r="Y255" i="10"/>
  <c r="Y261" i="10" s="1"/>
  <c r="Y293" i="10" s="1"/>
  <c r="H87" i="7"/>
  <c r="H414" i="9" s="1"/>
  <c r="X149" i="10"/>
  <c r="X155" i="10" s="1"/>
  <c r="X187" i="10" s="1"/>
  <c r="Y414" i="9"/>
  <c r="Y420" i="9" s="1"/>
  <c r="K4" i="10"/>
  <c r="K4" i="11"/>
  <c r="K4" i="12"/>
  <c r="K4" i="9"/>
  <c r="K4" i="7"/>
  <c r="AA257" i="10"/>
  <c r="AA263" i="10" s="1"/>
  <c r="AA295" i="10" s="1"/>
  <c r="AB309" i="9"/>
  <c r="AB315" i="9" s="1"/>
  <c r="AB324" i="9" s="1"/>
  <c r="AA253" i="10"/>
  <c r="AA259" i="10" s="1"/>
  <c r="AA307" i="9"/>
  <c r="AA313" i="9" s="1"/>
  <c r="AA345" i="9" s="1"/>
  <c r="Z257" i="10"/>
  <c r="Z263" i="10" s="1"/>
  <c r="Z295" i="10" s="1"/>
  <c r="Z152" i="10"/>
  <c r="Z158" i="10" s="1"/>
  <c r="Z190" i="10" s="1"/>
  <c r="AB43" i="10"/>
  <c r="AB49" i="10" s="1"/>
  <c r="AB58" i="10" s="1"/>
  <c r="AB152" i="10"/>
  <c r="AB158" i="10" s="1"/>
  <c r="AB167" i="10" s="1"/>
  <c r="Z45" i="10"/>
  <c r="Z51" i="10" s="1"/>
  <c r="Z83" i="10" s="1"/>
  <c r="AB306" i="9"/>
  <c r="AB312" i="9" s="1"/>
  <c r="AB321" i="9" s="1"/>
  <c r="X203" i="9"/>
  <c r="X209" i="9" s="1"/>
  <c r="X241" i="9" s="1"/>
  <c r="AA47" i="10"/>
  <c r="AA53" i="10" s="1"/>
  <c r="AA62" i="10" s="1"/>
  <c r="X206" i="9"/>
  <c r="X212" i="9" s="1"/>
  <c r="X244" i="9" s="1"/>
  <c r="X151" i="10"/>
  <c r="X157" i="10" s="1"/>
  <c r="X166" i="10" s="1"/>
  <c r="X205" i="9"/>
  <c r="X211" i="9" s="1"/>
  <c r="X243" i="9" s="1"/>
  <c r="AB42" i="10"/>
  <c r="AB48" i="10" s="1"/>
  <c r="AB80" i="10" s="1"/>
  <c r="AA147" i="10"/>
  <c r="AA153" i="10" s="1"/>
  <c r="AA162" i="10" s="1"/>
  <c r="X414" i="9"/>
  <c r="X420" i="9" s="1"/>
  <c r="X452" i="9" s="1"/>
  <c r="Y150" i="10"/>
  <c r="Y156" i="10" s="1"/>
  <c r="Y165" i="10" s="1"/>
  <c r="X148" i="10"/>
  <c r="X154" i="10" s="1"/>
  <c r="X163" i="10" s="1"/>
  <c r="AA415" i="9"/>
  <c r="AA421" i="9" s="1"/>
  <c r="AA453" i="9" s="1"/>
  <c r="Y416" i="9"/>
  <c r="Y422" i="9" s="1"/>
  <c r="Y454" i="9" s="1"/>
  <c r="X147" i="10"/>
  <c r="X153" i="10" s="1"/>
  <c r="X185" i="10" s="1"/>
  <c r="AA150" i="10"/>
  <c r="AA156" i="10" s="1"/>
  <c r="AA165" i="10" s="1"/>
  <c r="X254" i="10"/>
  <c r="X260" i="10" s="1"/>
  <c r="X269" i="10" s="1"/>
  <c r="AB412" i="9"/>
  <c r="AB418" i="9" s="1"/>
  <c r="AB427" i="9" s="1"/>
  <c r="AB44" i="10"/>
  <c r="AB50" i="10" s="1"/>
  <c r="AB59" i="10" s="1"/>
  <c r="Z306" i="9"/>
  <c r="Z312" i="9" s="1"/>
  <c r="Z321" i="9" s="1"/>
  <c r="X45" i="10"/>
  <c r="X51" i="10" s="1"/>
  <c r="X416" i="9"/>
  <c r="X422" i="9" s="1"/>
  <c r="X431" i="9" s="1"/>
  <c r="AA311" i="9"/>
  <c r="AA317" i="9" s="1"/>
  <c r="AA326" i="9" s="1"/>
  <c r="AA310" i="9"/>
  <c r="AA316" i="9" s="1"/>
  <c r="AA348" i="9" s="1"/>
  <c r="Y412" i="9"/>
  <c r="Y418" i="9" s="1"/>
  <c r="Y450" i="9" s="1"/>
  <c r="Y42" i="10"/>
  <c r="Y48" i="10" s="1"/>
  <c r="Y57" i="10" s="1"/>
  <c r="X42" i="10"/>
  <c r="X48" i="10" s="1"/>
  <c r="X411" i="9"/>
  <c r="X417" i="9" s="1"/>
  <c r="X449" i="9" s="1"/>
  <c r="AB252" i="10"/>
  <c r="AB258" i="10" s="1"/>
  <c r="AB290" i="10" s="1"/>
  <c r="Z414" i="9"/>
  <c r="Z420" i="9" s="1"/>
  <c r="Z429" i="9" s="1"/>
  <c r="AA204" i="9"/>
  <c r="AA210" i="9" s="1"/>
  <c r="AA219" i="9" s="1"/>
  <c r="AB413" i="9"/>
  <c r="AB419" i="9" s="1"/>
  <c r="AB451" i="9" s="1"/>
  <c r="X150" i="10"/>
  <c r="X156" i="10" s="1"/>
  <c r="Y152" i="10"/>
  <c r="Y158" i="10" s="1"/>
  <c r="Y167" i="10" s="1"/>
  <c r="H147" i="10"/>
  <c r="AB205" i="9"/>
  <c r="AB211" i="9" s="1"/>
  <c r="AB220" i="9" s="1"/>
  <c r="AA203" i="9"/>
  <c r="AA209" i="9" s="1"/>
  <c r="AA241" i="9" s="1"/>
  <c r="Y147" i="10"/>
  <c r="Y153" i="10" s="1"/>
  <c r="Y185" i="10" s="1"/>
  <c r="Y202" i="9"/>
  <c r="Y208" i="9" s="1"/>
  <c r="Y217" i="9" s="1"/>
  <c r="X256" i="10"/>
  <c r="X262" i="10" s="1"/>
  <c r="X294" i="10" s="1"/>
  <c r="X202" i="9"/>
  <c r="X208" i="9" s="1"/>
  <c r="X240" i="9" s="1"/>
  <c r="X253" i="10"/>
  <c r="X259" i="10" s="1"/>
  <c r="X268" i="10" s="1"/>
  <c r="Z310" i="9"/>
  <c r="Z316" i="9" s="1"/>
  <c r="Z348" i="9" s="1"/>
  <c r="Z205" i="9"/>
  <c r="Z211" i="9" s="1"/>
  <c r="Z243" i="9" s="1"/>
  <c r="Z256" i="10"/>
  <c r="Z262" i="10" s="1"/>
  <c r="Z294" i="10" s="1"/>
  <c r="Z252" i="10"/>
  <c r="Z258" i="10" s="1"/>
  <c r="Z267" i="10" s="1"/>
  <c r="AB415" i="9"/>
  <c r="AB421" i="9" s="1"/>
  <c r="AB430" i="9" s="1"/>
  <c r="AA255" i="10"/>
  <c r="AA261" i="10" s="1"/>
  <c r="AA270" i="10" s="1"/>
  <c r="AB310" i="9"/>
  <c r="AB316" i="9" s="1"/>
  <c r="AB348" i="9" s="1"/>
  <c r="Y206" i="9"/>
  <c r="Y212" i="9" s="1"/>
  <c r="AA413" i="9"/>
  <c r="AA419" i="9" s="1"/>
  <c r="AA428" i="9" s="1"/>
  <c r="Y205" i="9"/>
  <c r="Y211" i="9" s="1"/>
  <c r="Y220" i="9" s="1"/>
  <c r="Z413" i="9"/>
  <c r="Z419" i="9" s="1"/>
  <c r="Z451" i="9" s="1"/>
  <c r="Z254" i="10"/>
  <c r="Z260" i="10" s="1"/>
  <c r="Z292" i="10" s="1"/>
  <c r="Z308" i="9"/>
  <c r="Z314" i="9" s="1"/>
  <c r="Z346" i="9" s="1"/>
  <c r="H253" i="10"/>
  <c r="AB308" i="9"/>
  <c r="AB314" i="9" s="1"/>
  <c r="AB346" i="9" s="1"/>
  <c r="Z307" i="9"/>
  <c r="Z313" i="9" s="1"/>
  <c r="Z345" i="9" s="1"/>
  <c r="AC257" i="10"/>
  <c r="AC263" i="10" s="1"/>
  <c r="AC295" i="10" s="1"/>
  <c r="Y411" i="9"/>
  <c r="Y417" i="9" s="1"/>
  <c r="Y449" i="9" s="1"/>
  <c r="AA43" i="10"/>
  <c r="AA49" i="10" s="1"/>
  <c r="AA58" i="10" s="1"/>
  <c r="M28" i="5"/>
  <c r="J79" i="4"/>
  <c r="J80" i="4" s="1"/>
  <c r="AC206" i="9"/>
  <c r="AC212" i="9" s="1"/>
  <c r="AC244" i="9" s="1"/>
  <c r="Z47" i="10"/>
  <c r="Z53" i="10" s="1"/>
  <c r="Z62" i="10" s="1"/>
  <c r="Y148" i="10"/>
  <c r="Y154" i="10" s="1"/>
  <c r="Y186" i="10" s="1"/>
  <c r="Y306" i="9"/>
  <c r="Y312" i="9" s="1"/>
  <c r="AB47" i="10"/>
  <c r="AB53" i="10" s="1"/>
  <c r="AB85" i="10" s="1"/>
  <c r="AB257" i="10"/>
  <c r="AB263" i="10" s="1"/>
  <c r="Y256" i="10"/>
  <c r="Y262" i="10" s="1"/>
  <c r="W81" i="10"/>
  <c r="V416" i="9"/>
  <c r="V422" i="9" s="1"/>
  <c r="V454" i="9" s="1"/>
  <c r="AC257" i="8"/>
  <c r="V250" i="8"/>
  <c r="V251" i="8" s="1"/>
  <c r="V285" i="8" s="1"/>
  <c r="H307" i="9"/>
  <c r="R29" i="5"/>
  <c r="L28" i="5"/>
  <c r="N263" i="8"/>
  <c r="N299" i="8" s="1"/>
  <c r="Y415" i="9"/>
  <c r="Y421" i="9" s="1"/>
  <c r="AC263" i="8"/>
  <c r="Z309" i="9"/>
  <c r="Z315" i="9" s="1"/>
  <c r="Q27" i="5"/>
  <c r="K28" i="5"/>
  <c r="AC201" i="9"/>
  <c r="AC207" i="9" s="1"/>
  <c r="AC239" i="9" s="1"/>
  <c r="AC250" i="8"/>
  <c r="AC251" i="8" s="1"/>
  <c r="AC285" i="8" s="1"/>
  <c r="Z250" i="8"/>
  <c r="Z251" i="8" s="1"/>
  <c r="Z285" i="8" s="1"/>
  <c r="AB281" i="8"/>
  <c r="AB320" i="8" s="1"/>
  <c r="AA42" i="9"/>
  <c r="Y27" i="5"/>
  <c r="W27" i="5"/>
  <c r="V28" i="5"/>
  <c r="T30" i="5"/>
  <c r="S30" i="5"/>
  <c r="U28" i="5"/>
  <c r="Z27" i="5"/>
  <c r="AA27" i="5"/>
  <c r="AC27" i="5"/>
  <c r="AB27" i="5"/>
  <c r="O29" i="5"/>
  <c r="N28" i="5"/>
  <c r="P30" i="5"/>
  <c r="J28" i="5"/>
  <c r="O257" i="8"/>
  <c r="O292" i="8" s="1"/>
  <c r="AB43" i="5"/>
  <c r="AB170" i="9" s="1"/>
  <c r="M250" i="8"/>
  <c r="M251" i="8" s="1"/>
  <c r="M285" i="8" s="1"/>
  <c r="V281" i="8"/>
  <c r="V320" i="8" s="1"/>
  <c r="AB414" i="9"/>
  <c r="AB420" i="9" s="1"/>
  <c r="AB452" i="9" s="1"/>
  <c r="Y203" i="9"/>
  <c r="Y209" i="9" s="1"/>
  <c r="Y218" i="9" s="1"/>
  <c r="AC43" i="5"/>
  <c r="AC170" i="9" s="1"/>
  <c r="T250" i="8"/>
  <c r="T251" i="8" s="1"/>
  <c r="T285" i="8" s="1"/>
  <c r="V202" i="9"/>
  <c r="V208" i="9" s="1"/>
  <c r="V217" i="9" s="1"/>
  <c r="X311" i="9"/>
  <c r="X317" i="9" s="1"/>
  <c r="AA201" i="9"/>
  <c r="AA207" i="9" s="1"/>
  <c r="AA216" i="9" s="1"/>
  <c r="W203" i="9"/>
  <c r="W209" i="9" s="1"/>
  <c r="W241" i="9" s="1"/>
  <c r="O43" i="5"/>
  <c r="M257" i="8"/>
  <c r="M292" i="8" s="1"/>
  <c r="AA257" i="8"/>
  <c r="AA292" i="8" s="1"/>
  <c r="P257" i="8"/>
  <c r="P292" i="8" s="1"/>
  <c r="L257" i="8"/>
  <c r="L292" i="8" s="1"/>
  <c r="X152" i="10"/>
  <c r="X158" i="10" s="1"/>
  <c r="U250" i="8"/>
  <c r="U251" i="8" s="1"/>
  <c r="U285" i="8" s="1"/>
  <c r="P250" i="8"/>
  <c r="P251" i="8" s="1"/>
  <c r="P285" i="8" s="1"/>
  <c r="N43" i="5"/>
  <c r="X47" i="9"/>
  <c r="Z44" i="10"/>
  <c r="Z50" i="10" s="1"/>
  <c r="Z253" i="10"/>
  <c r="Z259" i="10" s="1"/>
  <c r="Z43" i="9"/>
  <c r="AB45" i="10"/>
  <c r="AB51" i="10" s="1"/>
  <c r="AB83" i="10" s="1"/>
  <c r="AB204" i="9"/>
  <c r="AB210" i="9" s="1"/>
  <c r="AB242" i="9" s="1"/>
  <c r="Q250" i="8"/>
  <c r="Q251" i="8" s="1"/>
  <c r="Q285" i="8" s="1"/>
  <c r="Q43" i="5"/>
  <c r="T43" i="5"/>
  <c r="L43" i="5"/>
  <c r="Z43" i="5"/>
  <c r="Z18" i="9" s="1"/>
  <c r="W43" i="5"/>
  <c r="W170" i="9" s="1"/>
  <c r="Y250" i="8"/>
  <c r="Y251" i="8" s="1"/>
  <c r="Y285" i="8" s="1"/>
  <c r="U257" i="8"/>
  <c r="U292" i="8" s="1"/>
  <c r="Z412" i="9"/>
  <c r="Z418" i="9" s="1"/>
  <c r="Z42" i="10"/>
  <c r="Z48" i="10" s="1"/>
  <c r="AB148" i="10"/>
  <c r="AB154" i="10" s="1"/>
  <c r="X45" i="9"/>
  <c r="S281" i="8"/>
  <c r="S320" i="8" s="1"/>
  <c r="N250" i="8"/>
  <c r="N251" i="8" s="1"/>
  <c r="N285" i="8" s="1"/>
  <c r="W257" i="8"/>
  <c r="W292" i="8" s="1"/>
  <c r="O250" i="8"/>
  <c r="O251" i="8" s="1"/>
  <c r="O285" i="8" s="1"/>
  <c r="V257" i="8"/>
  <c r="V292" i="8" s="1"/>
  <c r="Z257" i="8"/>
  <c r="Z292" i="8" s="1"/>
  <c r="Y44" i="9"/>
  <c r="L250" i="8"/>
  <c r="L251" i="8" s="1"/>
  <c r="L285" i="8" s="1"/>
  <c r="Z263" i="8"/>
  <c r="Z299" i="8" s="1"/>
  <c r="Y257" i="8"/>
  <c r="Y292" i="8" s="1"/>
  <c r="AB250" i="8"/>
  <c r="AB251" i="8" s="1"/>
  <c r="AB285" i="8" s="1"/>
  <c r="T281" i="8"/>
  <c r="T320" i="8" s="1"/>
  <c r="R250" i="8"/>
  <c r="R251" i="8" s="1"/>
  <c r="R285" i="8" s="1"/>
  <c r="S257" i="8"/>
  <c r="S292" i="8" s="1"/>
  <c r="Z201" i="9"/>
  <c r="Z207" i="9" s="1"/>
  <c r="K43" i="5"/>
  <c r="P43" i="5"/>
  <c r="T257" i="8"/>
  <c r="T292" i="8" s="1"/>
  <c r="Z203" i="9"/>
  <c r="Z209" i="9" s="1"/>
  <c r="Z241" i="9" s="1"/>
  <c r="AB307" i="9"/>
  <c r="AB313" i="9" s="1"/>
  <c r="AB322" i="9" s="1"/>
  <c r="J43" i="5"/>
  <c r="Y43" i="5"/>
  <c r="Y170" i="9" s="1"/>
  <c r="R257" i="8"/>
  <c r="R292" i="8" s="1"/>
  <c r="R43" i="5"/>
  <c r="W250" i="8"/>
  <c r="W251" i="8" s="1"/>
  <c r="W285" i="8" s="1"/>
  <c r="L275" i="8"/>
  <c r="L313" i="8" s="1"/>
  <c r="Q257" i="8"/>
  <c r="Q292" i="8" s="1"/>
  <c r="N257" i="8"/>
  <c r="N292" i="8" s="1"/>
  <c r="R275" i="8"/>
  <c r="R313" i="8" s="1"/>
  <c r="W281" i="8"/>
  <c r="W320" i="8" s="1"/>
  <c r="AA281" i="8"/>
  <c r="AA320" i="8" s="1"/>
  <c r="S43" i="5"/>
  <c r="M43" i="5"/>
  <c r="M275" i="8"/>
  <c r="M313" i="8" s="1"/>
  <c r="AA43" i="5"/>
  <c r="AA170" i="9" s="1"/>
  <c r="U43" i="5"/>
  <c r="P269" i="8"/>
  <c r="P306" i="8" s="1"/>
  <c r="U263" i="8"/>
  <c r="U299" i="8" s="1"/>
  <c r="AB257" i="8"/>
  <c r="AB292" i="8" s="1"/>
  <c r="K250" i="8"/>
  <c r="K251" i="8" s="1"/>
  <c r="K285" i="8" s="1"/>
  <c r="AA250" i="8"/>
  <c r="AA251" i="8" s="1"/>
  <c r="AA285" i="8" s="1"/>
  <c r="S250" i="8"/>
  <c r="S251" i="8" s="1"/>
  <c r="S285" i="8" s="1"/>
  <c r="AB189" i="10"/>
  <c r="AB166" i="10"/>
  <c r="Z188" i="10"/>
  <c r="Z165" i="10"/>
  <c r="W217" i="9"/>
  <c r="W240" i="9"/>
  <c r="X453" i="9"/>
  <c r="X430" i="9"/>
  <c r="X450" i="9"/>
  <c r="X427" i="9"/>
  <c r="W452" i="9"/>
  <c r="W429" i="9"/>
  <c r="Y151" i="10"/>
  <c r="Y157" i="10" s="1"/>
  <c r="Y310" i="9"/>
  <c r="Y316" i="9" s="1"/>
  <c r="V57" i="10"/>
  <c r="V80" i="10"/>
  <c r="V294" i="10"/>
  <c r="V271" i="10"/>
  <c r="V292" i="10"/>
  <c r="V269" i="10"/>
  <c r="W267" i="10"/>
  <c r="W290" i="10"/>
  <c r="AC269" i="10"/>
  <c r="AC292" i="10"/>
  <c r="V348" i="9"/>
  <c r="V325" i="9"/>
  <c r="W345" i="9"/>
  <c r="W322" i="9"/>
  <c r="AA452" i="9"/>
  <c r="AA429" i="9"/>
  <c r="V349" i="9"/>
  <c r="V326" i="9"/>
  <c r="AC190" i="10"/>
  <c r="AC167" i="10"/>
  <c r="AB291" i="10"/>
  <c r="AB268" i="10"/>
  <c r="K257" i="8"/>
  <c r="K292" i="8" s="1"/>
  <c r="AB349" i="9"/>
  <c r="AB326" i="9"/>
  <c r="Y452" i="9"/>
  <c r="Y429" i="9"/>
  <c r="AB162" i="10"/>
  <c r="AB185" i="10"/>
  <c r="Z166" i="10"/>
  <c r="Z189" i="10"/>
  <c r="W270" i="10"/>
  <c r="W293" i="10"/>
  <c r="X290" i="10"/>
  <c r="X267" i="10"/>
  <c r="AB84" i="10"/>
  <c r="AB61" i="10"/>
  <c r="AC217" i="9"/>
  <c r="AC240" i="9"/>
  <c r="Y345" i="9"/>
  <c r="AC429" i="9"/>
  <c r="AC452" i="9"/>
  <c r="W326" i="9"/>
  <c r="W349" i="9"/>
  <c r="X323" i="9"/>
  <c r="X346" i="9"/>
  <c r="X344" i="9"/>
  <c r="X321" i="9"/>
  <c r="AB294" i="10"/>
  <c r="AB271" i="10"/>
  <c r="V189" i="10"/>
  <c r="V166" i="10"/>
  <c r="W186" i="10"/>
  <c r="W163" i="10"/>
  <c r="V167" i="10"/>
  <c r="V190" i="10"/>
  <c r="V346" i="9"/>
  <c r="V323" i="9"/>
  <c r="W244" i="9"/>
  <c r="W221" i="9"/>
  <c r="X219" i="9"/>
  <c r="X242" i="9"/>
  <c r="Y216" i="9"/>
  <c r="Y239" i="9"/>
  <c r="W82" i="10"/>
  <c r="W59" i="10"/>
  <c r="Z326" i="9"/>
  <c r="Z349" i="9"/>
  <c r="Z242" i="9"/>
  <c r="Z219" i="9"/>
  <c r="AA252" i="10"/>
  <c r="AA258" i="10" s="1"/>
  <c r="AA411" i="9"/>
  <c r="AA417" i="9" s="1"/>
  <c r="V206" i="9"/>
  <c r="V212" i="9" s="1"/>
  <c r="Z430" i="9"/>
  <c r="Z453" i="9"/>
  <c r="W220" i="9"/>
  <c r="W243" i="9"/>
  <c r="Y268" i="10"/>
  <c r="Y291" i="10"/>
  <c r="V218" i="9"/>
  <c r="V241" i="9"/>
  <c r="W454" i="9"/>
  <c r="W431" i="9"/>
  <c r="AA221" i="9"/>
  <c r="AA244" i="9"/>
  <c r="AC58" i="10"/>
  <c r="AC81" i="10"/>
  <c r="AC293" i="10"/>
  <c r="AC270" i="10"/>
  <c r="W190" i="10"/>
  <c r="W167" i="10"/>
  <c r="Z61" i="10"/>
  <c r="Z84" i="10"/>
  <c r="AB454" i="9"/>
  <c r="AB431" i="9"/>
  <c r="AC449" i="9"/>
  <c r="AC426" i="9"/>
  <c r="AB449" i="9"/>
  <c r="AB426" i="9"/>
  <c r="V187" i="10"/>
  <c r="V164" i="10"/>
  <c r="W62" i="10"/>
  <c r="W85" i="10"/>
  <c r="X58" i="10"/>
  <c r="X81" i="10"/>
  <c r="V170" i="9"/>
  <c r="V18" i="9"/>
  <c r="AB240" i="9"/>
  <c r="AB217" i="9"/>
  <c r="Y346" i="9"/>
  <c r="Y323" i="9"/>
  <c r="AA59" i="10"/>
  <c r="AA82" i="10"/>
  <c r="W84" i="10"/>
  <c r="W61" i="10"/>
  <c r="AB164" i="10"/>
  <c r="AB187" i="10"/>
  <c r="AC57" i="10"/>
  <c r="AC80" i="10"/>
  <c r="W295" i="10"/>
  <c r="W272" i="10"/>
  <c r="W348" i="9"/>
  <c r="W325" i="9"/>
  <c r="AA46" i="10"/>
  <c r="AA52" i="10" s="1"/>
  <c r="AA205" i="9"/>
  <c r="AA211" i="9" s="1"/>
  <c r="AC454" i="9"/>
  <c r="AC431" i="9"/>
  <c r="V426" i="9"/>
  <c r="V449" i="9"/>
  <c r="AC290" i="10"/>
  <c r="AC267" i="10"/>
  <c r="AA80" i="10"/>
  <c r="AA57" i="10"/>
  <c r="J322" i="8"/>
  <c r="J323" i="8" s="1"/>
  <c r="J315" i="8"/>
  <c r="J316" i="8" s="1"/>
  <c r="J308" i="8"/>
  <c r="J309" i="8" s="1"/>
  <c r="J301" i="8"/>
  <c r="J302" i="8" s="1"/>
  <c r="J294" i="8"/>
  <c r="J295" i="8" s="1"/>
  <c r="J287" i="8"/>
  <c r="J288" i="8" s="1"/>
  <c r="J58" i="4"/>
  <c r="J85" i="4"/>
  <c r="AA294" i="10"/>
  <c r="AA271" i="10"/>
  <c r="AC347" i="9"/>
  <c r="AC324" i="9"/>
  <c r="Y164" i="10"/>
  <c r="Y187" i="10"/>
  <c r="AC453" i="9"/>
  <c r="AC430" i="9"/>
  <c r="AC147" i="10"/>
  <c r="AC153" i="10" s="1"/>
  <c r="AC306" i="9"/>
  <c r="AC312" i="9" s="1"/>
  <c r="AA186" i="10"/>
  <c r="AA163" i="10"/>
  <c r="V82" i="10"/>
  <c r="V59" i="10"/>
  <c r="Z244" i="9"/>
  <c r="Z221" i="9"/>
  <c r="V452" i="9"/>
  <c r="V429" i="9"/>
  <c r="AA347" i="9"/>
  <c r="AA324" i="9"/>
  <c r="V243" i="9"/>
  <c r="V220" i="9"/>
  <c r="X216" i="9"/>
  <c r="X239" i="9"/>
  <c r="X451" i="9"/>
  <c r="X428" i="9"/>
  <c r="AC219" i="9"/>
  <c r="AC242" i="9"/>
  <c r="W450" i="9"/>
  <c r="W427" i="9"/>
  <c r="Y349" i="9"/>
  <c r="X295" i="10"/>
  <c r="X272" i="10"/>
  <c r="V293" i="10"/>
  <c r="V270" i="10"/>
  <c r="V268" i="10"/>
  <c r="V291" i="10"/>
  <c r="W166" i="10"/>
  <c r="W189" i="10"/>
  <c r="AB218" i="9"/>
  <c r="AB241" i="9"/>
  <c r="V290" i="10"/>
  <c r="V267" i="10"/>
  <c r="V150" i="10"/>
  <c r="V156" i="10" s="1"/>
  <c r="V309" i="9"/>
  <c r="V315" i="9" s="1"/>
  <c r="Y242" i="9"/>
  <c r="Y219" i="9"/>
  <c r="AA431" i="9"/>
  <c r="AA454" i="9"/>
  <c r="AA450" i="9"/>
  <c r="AA427" i="9"/>
  <c r="AC188" i="10"/>
  <c r="AC165" i="10"/>
  <c r="V219" i="9"/>
  <c r="V242" i="9"/>
  <c r="AC271" i="10"/>
  <c r="AC294" i="10"/>
  <c r="Z454" i="9"/>
  <c r="Z431" i="9"/>
  <c r="X82" i="10"/>
  <c r="X59" i="10"/>
  <c r="V450" i="9"/>
  <c r="V427" i="9"/>
  <c r="AC345" i="9"/>
  <c r="AC322" i="9"/>
  <c r="V58" i="10"/>
  <c r="V81" i="10"/>
  <c r="Y428" i="9"/>
  <c r="Y451" i="9"/>
  <c r="Z449" i="9"/>
  <c r="Z426" i="9"/>
  <c r="W344" i="9"/>
  <c r="W321" i="9"/>
  <c r="V84" i="10"/>
  <c r="V61" i="10"/>
  <c r="AC83" i="10"/>
  <c r="AC60" i="10"/>
  <c r="W291" i="10"/>
  <c r="W268" i="10"/>
  <c r="Z185" i="10"/>
  <c r="Z162" i="10"/>
  <c r="W451" i="9"/>
  <c r="W428" i="9"/>
  <c r="X348" i="9"/>
  <c r="X325" i="9"/>
  <c r="AC450" i="9"/>
  <c r="AC427" i="9"/>
  <c r="W347" i="9"/>
  <c r="W324" i="9"/>
  <c r="X345" i="9"/>
  <c r="X322" i="9"/>
  <c r="AB239" i="9"/>
  <c r="AB216" i="9"/>
  <c r="AB292" i="10"/>
  <c r="AB269" i="10"/>
  <c r="AA291" i="10"/>
  <c r="AA268" i="10"/>
  <c r="AC348" i="9"/>
  <c r="AC325" i="9"/>
  <c r="V344" i="9"/>
  <c r="V321" i="9"/>
  <c r="V322" i="9"/>
  <c r="V345" i="9"/>
  <c r="AC323" i="9"/>
  <c r="AC346" i="9"/>
  <c r="V83" i="10"/>
  <c r="V60" i="10"/>
  <c r="X347" i="9"/>
  <c r="X324" i="9"/>
  <c r="AC163" i="10"/>
  <c r="AC186" i="10"/>
  <c r="AB221" i="9"/>
  <c r="AB244" i="9"/>
  <c r="W242" i="9"/>
  <c r="W219" i="9"/>
  <c r="X293" i="10"/>
  <c r="X270" i="10"/>
  <c r="Y292" i="10"/>
  <c r="Y269" i="10"/>
  <c r="W185" i="10"/>
  <c r="W162" i="10"/>
  <c r="W201" i="9"/>
  <c r="W207" i="9" s="1"/>
  <c r="W256" i="10"/>
  <c r="W262" i="10" s="1"/>
  <c r="W415" i="9"/>
  <c r="W421" i="9" s="1"/>
  <c r="AC203" i="9"/>
  <c r="AC209" i="9" s="1"/>
  <c r="W269" i="10"/>
  <c r="W292" i="10"/>
  <c r="K4" i="8"/>
  <c r="K4" i="3"/>
  <c r="K4" i="5"/>
  <c r="L90" i="4"/>
  <c r="L4" i="16" s="1"/>
  <c r="K4" i="4"/>
  <c r="K11" i="4"/>
  <c r="K12" i="4" s="1"/>
  <c r="AC291" i="10"/>
  <c r="AC268" i="10"/>
  <c r="W188" i="10"/>
  <c r="W165" i="10"/>
  <c r="W149" i="10"/>
  <c r="W155" i="10" s="1"/>
  <c r="W308" i="9"/>
  <c r="W314" i="9" s="1"/>
  <c r="AC189" i="10"/>
  <c r="AC166" i="10"/>
  <c r="V162" i="10"/>
  <c r="V185" i="10"/>
  <c r="X61" i="10"/>
  <c r="X84" i="10"/>
  <c r="Y82" i="10"/>
  <c r="Y59" i="10"/>
  <c r="V186" i="10"/>
  <c r="V163" i="10"/>
  <c r="Z293" i="10"/>
  <c r="Z270" i="10"/>
  <c r="AC187" i="10"/>
  <c r="AC164" i="10"/>
  <c r="AB347" i="9"/>
  <c r="AC220" i="9"/>
  <c r="AC243" i="9"/>
  <c r="J112" i="8"/>
  <c r="J113" i="8" s="1"/>
  <c r="J105" i="8"/>
  <c r="J106" i="8" s="1"/>
  <c r="J119" i="8"/>
  <c r="J120" i="8" s="1"/>
  <c r="J126" i="8"/>
  <c r="J127" i="8" s="1"/>
  <c r="AA344" i="9"/>
  <c r="AA321" i="9"/>
  <c r="W83" i="10"/>
  <c r="W60" i="10"/>
  <c r="AA190" i="10"/>
  <c r="AA167" i="10"/>
  <c r="X62" i="10"/>
  <c r="X85" i="10"/>
  <c r="AC85" i="10"/>
  <c r="AC62" i="10"/>
  <c r="AA149" i="10"/>
  <c r="AA155" i="10" s="1"/>
  <c r="AA308" i="9"/>
  <c r="AA314" i="9" s="1"/>
  <c r="V295" i="10"/>
  <c r="V272" i="10"/>
  <c r="Z187" i="10"/>
  <c r="Z164" i="10"/>
  <c r="V216" i="9"/>
  <c r="V239" i="9"/>
  <c r="V453" i="9"/>
  <c r="V430" i="9"/>
  <c r="V428" i="9"/>
  <c r="V451" i="9"/>
  <c r="W449" i="9"/>
  <c r="W426" i="9"/>
  <c r="AA60" i="10"/>
  <c r="AA83" i="10"/>
  <c r="AC451" i="9"/>
  <c r="AC428" i="9"/>
  <c r="AA240" i="9"/>
  <c r="AA217" i="9"/>
  <c r="AB270" i="10"/>
  <c r="AB293" i="10"/>
  <c r="Z43" i="10"/>
  <c r="Z49" i="10" s="1"/>
  <c r="Z202" i="9"/>
  <c r="Z208" i="9" s="1"/>
  <c r="AA292" i="10"/>
  <c r="AA269" i="10"/>
  <c r="AC349" i="9"/>
  <c r="AC326" i="9"/>
  <c r="AB165" i="10"/>
  <c r="AB188" i="10"/>
  <c r="AA189" i="10"/>
  <c r="AA166" i="10"/>
  <c r="AC84" i="10"/>
  <c r="AC61" i="10"/>
  <c r="Z186" i="10"/>
  <c r="Z163" i="10"/>
  <c r="Y324" i="9" l="1"/>
  <c r="Y60" i="10"/>
  <c r="Y58" i="10"/>
  <c r="Y267" i="10"/>
  <c r="Y272" i="10"/>
  <c r="H52" i="10"/>
  <c r="H61" i="10" s="1"/>
  <c r="Z272" i="10"/>
  <c r="Y84" i="10"/>
  <c r="H50" i="10"/>
  <c r="Y62" i="10"/>
  <c r="H158" i="10"/>
  <c r="H190" i="10" s="1"/>
  <c r="AB57" i="10"/>
  <c r="Y270" i="10"/>
  <c r="Z167" i="10"/>
  <c r="H155" i="10"/>
  <c r="H262" i="10"/>
  <c r="H261" i="10"/>
  <c r="H293" i="10" s="1"/>
  <c r="H259" i="10"/>
  <c r="H268" i="10" s="1"/>
  <c r="H154" i="10"/>
  <c r="H186" i="10" s="1"/>
  <c r="H53" i="10"/>
  <c r="H62" i="10" s="1"/>
  <c r="X164" i="10"/>
  <c r="H263" i="10"/>
  <c r="H295" i="10" s="1"/>
  <c r="H260" i="10"/>
  <c r="H269" i="10" s="1"/>
  <c r="X60" i="10"/>
  <c r="H51" i="10"/>
  <c r="H83" i="10" s="1"/>
  <c r="H258" i="10"/>
  <c r="H267" i="10" s="1"/>
  <c r="H156" i="10"/>
  <c r="X80" i="10"/>
  <c r="H48" i="10"/>
  <c r="H80" i="10" s="1"/>
  <c r="H157" i="10"/>
  <c r="H189" i="10" s="1"/>
  <c r="H49" i="10"/>
  <c r="H153" i="10"/>
  <c r="H185" i="10" s="1"/>
  <c r="AA322" i="9"/>
  <c r="AA272" i="10"/>
  <c r="J2" i="3"/>
  <c r="J2" i="16"/>
  <c r="L4" i="10"/>
  <c r="L4" i="12"/>
  <c r="L4" i="9"/>
  <c r="L4" i="11"/>
  <c r="L4" i="7"/>
  <c r="X221" i="9"/>
  <c r="X218" i="9"/>
  <c r="H315" i="9"/>
  <c r="H324" i="9" s="1"/>
  <c r="AA85" i="10"/>
  <c r="AB81" i="10"/>
  <c r="AB344" i="9"/>
  <c r="Z60" i="10"/>
  <c r="H212" i="9"/>
  <c r="AB190" i="10"/>
  <c r="Y188" i="10"/>
  <c r="X189" i="10"/>
  <c r="AA185" i="10"/>
  <c r="AB82" i="10"/>
  <c r="X186" i="10"/>
  <c r="AA188" i="10"/>
  <c r="X162" i="10"/>
  <c r="Z290" i="10"/>
  <c r="X292" i="10"/>
  <c r="AA218" i="9"/>
  <c r="X220" i="9"/>
  <c r="AB450" i="9"/>
  <c r="Z344" i="9"/>
  <c r="X429" i="9"/>
  <c r="AB323" i="9"/>
  <c r="Y431" i="9"/>
  <c r="Z220" i="9"/>
  <c r="X57" i="10"/>
  <c r="H311" i="9"/>
  <c r="AA430" i="9"/>
  <c r="H416" i="9"/>
  <c r="H312" i="9"/>
  <c r="H344" i="9" s="1"/>
  <c r="Y243" i="9"/>
  <c r="Z452" i="9"/>
  <c r="AB267" i="10"/>
  <c r="X83" i="10"/>
  <c r="AA242" i="9"/>
  <c r="AA349" i="9"/>
  <c r="AA325" i="9"/>
  <c r="H306" i="9"/>
  <c r="Y427" i="9"/>
  <c r="Y190" i="10"/>
  <c r="Y240" i="9"/>
  <c r="H422" i="9"/>
  <c r="H454" i="9" s="1"/>
  <c r="X454" i="9"/>
  <c r="AB243" i="9"/>
  <c r="H418" i="9"/>
  <c r="H427" i="9" s="1"/>
  <c r="J2" i="5"/>
  <c r="Y162" i="10"/>
  <c r="H421" i="9"/>
  <c r="H453" i="9" s="1"/>
  <c r="Z271" i="10"/>
  <c r="H316" i="9"/>
  <c r="H325" i="9" s="1"/>
  <c r="H211" i="9"/>
  <c r="H220" i="9" s="1"/>
  <c r="X426" i="9"/>
  <c r="AB428" i="9"/>
  <c r="X188" i="10"/>
  <c r="X165" i="10"/>
  <c r="AB325" i="9"/>
  <c r="Z322" i="9"/>
  <c r="X217" i="9"/>
  <c r="J2" i="8"/>
  <c r="AA293" i="10"/>
  <c r="Y80" i="10"/>
  <c r="H314" i="9"/>
  <c r="H346" i="9" s="1"/>
  <c r="Z323" i="9"/>
  <c r="V431" i="9"/>
  <c r="AC272" i="10"/>
  <c r="Z325" i="9"/>
  <c r="H208" i="9"/>
  <c r="X291" i="10"/>
  <c r="Y426" i="9"/>
  <c r="Z269" i="10"/>
  <c r="X271" i="10"/>
  <c r="H413" i="9"/>
  <c r="AB453" i="9"/>
  <c r="H415" i="9"/>
  <c r="J25" i="4"/>
  <c r="J26" i="4" s="1"/>
  <c r="J402" i="8" s="1"/>
  <c r="J31" i="4"/>
  <c r="J32" i="4" s="1"/>
  <c r="J36" i="4" s="1"/>
  <c r="Z428" i="9"/>
  <c r="H419" i="9"/>
  <c r="H451" i="9" s="1"/>
  <c r="J47" i="4"/>
  <c r="J48" i="4" s="1"/>
  <c r="AA451" i="9"/>
  <c r="Y244" i="9"/>
  <c r="Y453" i="9"/>
  <c r="J2" i="11"/>
  <c r="J2" i="12"/>
  <c r="J2" i="10"/>
  <c r="J2" i="9"/>
  <c r="J2" i="7"/>
  <c r="V240" i="9"/>
  <c r="J2" i="4"/>
  <c r="Y221" i="9"/>
  <c r="Y430" i="9"/>
  <c r="AB18" i="9"/>
  <c r="AB295" i="10"/>
  <c r="Z450" i="9"/>
  <c r="Z347" i="9"/>
  <c r="H417" i="9"/>
  <c r="H449" i="9" s="1"/>
  <c r="Z427" i="9"/>
  <c r="AB272" i="10"/>
  <c r="Z324" i="9"/>
  <c r="Z85" i="10"/>
  <c r="AC221" i="9"/>
  <c r="W58" i="10"/>
  <c r="Y294" i="10"/>
  <c r="AA81" i="10"/>
  <c r="Y271" i="10"/>
  <c r="H150" i="10"/>
  <c r="Y321" i="9"/>
  <c r="Y344" i="9"/>
  <c r="Y163" i="10"/>
  <c r="AB62" i="10"/>
  <c r="Z269" i="8"/>
  <c r="Z306" i="8" s="1"/>
  <c r="Z281" i="8"/>
  <c r="Z320" i="8" s="1"/>
  <c r="Z275" i="8"/>
  <c r="Z313" i="8" s="1"/>
  <c r="R269" i="8"/>
  <c r="R306" i="8" s="1"/>
  <c r="X263" i="8"/>
  <c r="R263" i="8"/>
  <c r="R299" i="8" s="1"/>
  <c r="R281" i="8"/>
  <c r="R320" i="8" s="1"/>
  <c r="P275" i="8"/>
  <c r="P313" i="8" s="1"/>
  <c r="N269" i="8"/>
  <c r="N306" i="8" s="1"/>
  <c r="V263" i="8"/>
  <c r="V299" i="8" s="1"/>
  <c r="V275" i="8"/>
  <c r="V313" i="8" s="1"/>
  <c r="W218" i="9"/>
  <c r="AA269" i="8"/>
  <c r="AA306" i="8" s="1"/>
  <c r="H207" i="9"/>
  <c r="N281" i="8"/>
  <c r="N320" i="8" s="1"/>
  <c r="AB263" i="8"/>
  <c r="AB299" i="8" s="1"/>
  <c r="AB275" i="8"/>
  <c r="AB313" i="8" s="1"/>
  <c r="L29" i="5"/>
  <c r="W275" i="8"/>
  <c r="W313" i="8" s="1"/>
  <c r="R30" i="5"/>
  <c r="Z59" i="10"/>
  <c r="Z218" i="9"/>
  <c r="N275" i="8"/>
  <c r="N313" i="8" s="1"/>
  <c r="H210" i="9"/>
  <c r="H219" i="9" s="1"/>
  <c r="AC275" i="8"/>
  <c r="AC313" i="8" s="1"/>
  <c r="H420" i="9"/>
  <c r="H452" i="9" s="1"/>
  <c r="T263" i="8"/>
  <c r="T299" i="8" s="1"/>
  <c r="H209" i="9"/>
  <c r="M29" i="5"/>
  <c r="AB269" i="8"/>
  <c r="AB306" i="8" s="1"/>
  <c r="Q28" i="5"/>
  <c r="AC216" i="9"/>
  <c r="X190" i="10"/>
  <c r="X349" i="9"/>
  <c r="H317" i="9"/>
  <c r="H326" i="9" s="1"/>
  <c r="H313" i="9"/>
  <c r="H322" i="9" s="1"/>
  <c r="K29" i="5"/>
  <c r="AA239" i="9"/>
  <c r="AB345" i="9"/>
  <c r="AA18" i="9"/>
  <c r="V269" i="8"/>
  <c r="V306" i="8" s="1"/>
  <c r="Y28" i="5"/>
  <c r="W28" i="5"/>
  <c r="V29" i="5"/>
  <c r="T31" i="5"/>
  <c r="S31" i="5"/>
  <c r="AC28" i="5"/>
  <c r="Z28" i="5"/>
  <c r="U29" i="5"/>
  <c r="Z170" i="9"/>
  <c r="AB28" i="5"/>
  <c r="X170" i="9"/>
  <c r="AA28" i="5"/>
  <c r="P31" i="5"/>
  <c r="N29" i="5"/>
  <c r="O30" i="5"/>
  <c r="J29" i="5"/>
  <c r="AC299" i="8"/>
  <c r="AC292" i="8"/>
  <c r="H255" i="10"/>
  <c r="S269" i="8"/>
  <c r="S306" i="8" s="1"/>
  <c r="M263" i="8"/>
  <c r="M299" i="8" s="1"/>
  <c r="T269" i="8"/>
  <c r="T306" i="8" s="1"/>
  <c r="Y241" i="9"/>
  <c r="AC18" i="9"/>
  <c r="Z57" i="10"/>
  <c r="S263" i="8"/>
  <c r="S299" i="8" s="1"/>
  <c r="Z80" i="10"/>
  <c r="AB429" i="9"/>
  <c r="X167" i="10"/>
  <c r="Z268" i="10"/>
  <c r="X326" i="9"/>
  <c r="M281" i="8"/>
  <c r="M320" i="8" s="1"/>
  <c r="AC269" i="8"/>
  <c r="AB186" i="10"/>
  <c r="H412" i="9"/>
  <c r="U269" i="8"/>
  <c r="U306" i="8" s="1"/>
  <c r="H148" i="10"/>
  <c r="Z82" i="10"/>
  <c r="M269" i="8"/>
  <c r="M306" i="8" s="1"/>
  <c r="H238" i="8"/>
  <c r="P263" i="8"/>
  <c r="P299" i="8" s="1"/>
  <c r="H204" i="9"/>
  <c r="P281" i="8"/>
  <c r="P320" i="8" s="1"/>
  <c r="W18" i="9"/>
  <c r="S275" i="8"/>
  <c r="S313" i="8" s="1"/>
  <c r="AA275" i="8"/>
  <c r="AA313" i="8" s="1"/>
  <c r="Z239" i="9"/>
  <c r="AB219" i="9"/>
  <c r="W263" i="8"/>
  <c r="W299" i="8" s="1"/>
  <c r="AB163" i="10"/>
  <c r="AB60" i="10"/>
  <c r="W269" i="8"/>
  <c r="W306" i="8" s="1"/>
  <c r="Z291" i="10"/>
  <c r="T275" i="8"/>
  <c r="T313" i="8" s="1"/>
  <c r="Y18" i="9"/>
  <c r="AC281" i="8"/>
  <c r="Z216" i="9"/>
  <c r="L281" i="8"/>
  <c r="L320" i="8" s="1"/>
  <c r="L269" i="8"/>
  <c r="L306" i="8" s="1"/>
  <c r="AA263" i="8"/>
  <c r="AA299" i="8" s="1"/>
  <c r="U281" i="8"/>
  <c r="U320" i="8" s="1"/>
  <c r="U275" i="8"/>
  <c r="U313" i="8" s="1"/>
  <c r="L263" i="8"/>
  <c r="L299" i="8" s="1"/>
  <c r="Y263" i="8"/>
  <c r="Y299" i="8" s="1"/>
  <c r="Y275" i="8"/>
  <c r="Y313" i="8" s="1"/>
  <c r="Y281" i="8"/>
  <c r="Y320" i="8" s="1"/>
  <c r="Y269" i="8"/>
  <c r="Y306" i="8" s="1"/>
  <c r="Q269" i="8"/>
  <c r="Q306" i="8" s="1"/>
  <c r="Q281" i="8"/>
  <c r="Q320" i="8" s="1"/>
  <c r="Q275" i="8"/>
  <c r="Q313" i="8" s="1"/>
  <c r="Q263" i="8"/>
  <c r="Q299" i="8" s="1"/>
  <c r="H201" i="9"/>
  <c r="J257" i="8"/>
  <c r="J182" i="8"/>
  <c r="J142" i="8"/>
  <c r="W187" i="10"/>
  <c r="W164" i="10"/>
  <c r="W453" i="9"/>
  <c r="W430" i="9"/>
  <c r="AA187" i="10"/>
  <c r="AA164" i="10"/>
  <c r="AC241" i="9"/>
  <c r="AC218" i="9"/>
  <c r="H43" i="10"/>
  <c r="H202" i="9"/>
  <c r="L4" i="8"/>
  <c r="L4" i="3"/>
  <c r="L4" i="5"/>
  <c r="M90" i="4"/>
  <c r="M4" i="16" s="1"/>
  <c r="L4" i="4"/>
  <c r="L11" i="4"/>
  <c r="L12" i="4" s="1"/>
  <c r="AC59" i="10"/>
  <c r="AC82" i="10"/>
  <c r="J339" i="8"/>
  <c r="AA449" i="9"/>
  <c r="AA426" i="9"/>
  <c r="J250" i="8"/>
  <c r="J251" i="8" s="1"/>
  <c r="W239" i="9"/>
  <c r="W216" i="9"/>
  <c r="V347" i="9"/>
  <c r="V324" i="9"/>
  <c r="J350" i="8"/>
  <c r="AA290" i="10"/>
  <c r="AA267" i="10"/>
  <c r="H46" i="10"/>
  <c r="H205" i="9"/>
  <c r="V165" i="10"/>
  <c r="V188" i="10"/>
  <c r="J327" i="8"/>
  <c r="AA243" i="9"/>
  <c r="AA220" i="9"/>
  <c r="J164" i="8"/>
  <c r="J194" i="8"/>
  <c r="W57" i="10"/>
  <c r="W80" i="10"/>
  <c r="Z81" i="10"/>
  <c r="Z58" i="10"/>
  <c r="H47" i="10"/>
  <c r="H206" i="9"/>
  <c r="J153" i="8"/>
  <c r="J188" i="8"/>
  <c r="J328" i="8"/>
  <c r="AA61" i="10"/>
  <c r="AA84" i="10"/>
  <c r="Y348" i="9"/>
  <c r="Y325" i="9"/>
  <c r="Z217" i="9"/>
  <c r="Z240" i="9"/>
  <c r="K79" i="4"/>
  <c r="K80" i="4" s="1"/>
  <c r="K2" i="16" s="1"/>
  <c r="K19" i="4"/>
  <c r="K20" i="4" s="1"/>
  <c r="J131" i="8"/>
  <c r="J176" i="8"/>
  <c r="W346" i="9"/>
  <c r="W323" i="9"/>
  <c r="O275" i="8"/>
  <c r="O313" i="8" s="1"/>
  <c r="O281" i="8"/>
  <c r="O320" i="8" s="1"/>
  <c r="O263" i="8"/>
  <c r="O299" i="8" s="1"/>
  <c r="O269" i="8"/>
  <c r="O306" i="8" s="1"/>
  <c r="J329" i="8"/>
  <c r="V221" i="9"/>
  <c r="V244" i="9"/>
  <c r="Y189" i="10"/>
  <c r="Y166" i="10"/>
  <c r="H151" i="10"/>
  <c r="H310" i="9"/>
  <c r="V85" i="10"/>
  <c r="V62" i="10"/>
  <c r="H149" i="10"/>
  <c r="H308" i="9"/>
  <c r="K275" i="8"/>
  <c r="K313" i="8" s="1"/>
  <c r="K269" i="8"/>
  <c r="K306" i="8" s="1"/>
  <c r="K281" i="8"/>
  <c r="K320" i="8" s="1"/>
  <c r="K263" i="8"/>
  <c r="K299" i="8" s="1"/>
  <c r="AC321" i="9"/>
  <c r="AC344" i="9"/>
  <c r="J330" i="8"/>
  <c r="AA323" i="9"/>
  <c r="AA346" i="9"/>
  <c r="W271" i="10"/>
  <c r="W294" i="10"/>
  <c r="H252" i="10"/>
  <c r="H411" i="9"/>
  <c r="H44" i="10"/>
  <c r="H203" i="9"/>
  <c r="AC185" i="10"/>
  <c r="AC162" i="10"/>
  <c r="H84" i="10" l="1"/>
  <c r="H272" i="10"/>
  <c r="M4" i="12"/>
  <c r="M4" i="11"/>
  <c r="M4" i="7"/>
  <c r="M4" i="9"/>
  <c r="M4" i="10"/>
  <c r="J403" i="8"/>
  <c r="J418" i="8" s="1"/>
  <c r="J404" i="8"/>
  <c r="J419" i="8" s="1"/>
  <c r="J407" i="8"/>
  <c r="J422" i="8" s="1"/>
  <c r="J406" i="8"/>
  <c r="J421" i="8" s="1"/>
  <c r="J408" i="8"/>
  <c r="J423" i="8" s="1"/>
  <c r="J405" i="8"/>
  <c r="J420" i="8" s="1"/>
  <c r="H166" i="10"/>
  <c r="H85" i="10"/>
  <c r="H450" i="9"/>
  <c r="H431" i="9"/>
  <c r="H321" i="9"/>
  <c r="H290" i="10"/>
  <c r="J84" i="4"/>
  <c r="J86" i="4" s="1"/>
  <c r="H162" i="10"/>
  <c r="J41" i="4"/>
  <c r="K42" i="4" s="1"/>
  <c r="K52" i="4" s="1"/>
  <c r="H291" i="10"/>
  <c r="H243" i="9"/>
  <c r="H348" i="9"/>
  <c r="H430" i="9"/>
  <c r="H292" i="10"/>
  <c r="H428" i="9"/>
  <c r="H426" i="9"/>
  <c r="J154" i="8"/>
  <c r="J132" i="8"/>
  <c r="J143" i="8"/>
  <c r="J165" i="8"/>
  <c r="H270" i="10"/>
  <c r="K2" i="11"/>
  <c r="K2" i="12"/>
  <c r="K2" i="10"/>
  <c r="K2" i="9"/>
  <c r="K2" i="7"/>
  <c r="H429" i="9"/>
  <c r="H163" i="10"/>
  <c r="H242" i="9"/>
  <c r="H349" i="9"/>
  <c r="X269" i="8"/>
  <c r="X306" i="8" s="1"/>
  <c r="X275" i="8"/>
  <c r="X313" i="8" s="1"/>
  <c r="X281" i="8"/>
  <c r="H281" i="8" s="1"/>
  <c r="H167" i="10"/>
  <c r="R31" i="5"/>
  <c r="L30" i="5"/>
  <c r="K30" i="5"/>
  <c r="Q29" i="5"/>
  <c r="M30" i="5"/>
  <c r="H263" i="8"/>
  <c r="H345" i="9"/>
  <c r="Y29" i="5"/>
  <c r="W29" i="5"/>
  <c r="V30" i="5"/>
  <c r="T32" i="5"/>
  <c r="S32" i="5"/>
  <c r="AB29" i="5"/>
  <c r="U30" i="5"/>
  <c r="AA29" i="5"/>
  <c r="AC29" i="5"/>
  <c r="Z29" i="5"/>
  <c r="O31" i="5"/>
  <c r="N30" i="5"/>
  <c r="P32" i="5"/>
  <c r="J30" i="5"/>
  <c r="AC306" i="8"/>
  <c r="AC320" i="8"/>
  <c r="X257" i="8"/>
  <c r="H257" i="8" s="1"/>
  <c r="H60" i="10"/>
  <c r="X299" i="8"/>
  <c r="X250" i="8"/>
  <c r="X251" i="8" s="1"/>
  <c r="H251" i="8" s="1"/>
  <c r="H250" i="8"/>
  <c r="H347" i="9"/>
  <c r="H323" i="9"/>
  <c r="H216" i="9"/>
  <c r="H239" i="9"/>
  <c r="H57" i="10"/>
  <c r="H82" i="10"/>
  <c r="H59" i="10"/>
  <c r="H164" i="10"/>
  <c r="H187" i="10"/>
  <c r="H241" i="9"/>
  <c r="H218" i="9"/>
  <c r="K105" i="8"/>
  <c r="K126" i="8"/>
  <c r="K119" i="8"/>
  <c r="K112" i="8"/>
  <c r="J281" i="8"/>
  <c r="J263" i="8"/>
  <c r="J269" i="8"/>
  <c r="J275" i="8"/>
  <c r="H58" i="10"/>
  <c r="H81" i="10"/>
  <c r="M4" i="8"/>
  <c r="M4" i="3"/>
  <c r="M4" i="5"/>
  <c r="N90" i="4"/>
  <c r="N4" i="16" s="1"/>
  <c r="M4" i="4"/>
  <c r="M11" i="4"/>
  <c r="M12" i="4" s="1"/>
  <c r="H165" i="10"/>
  <c r="H188" i="10"/>
  <c r="J342" i="8"/>
  <c r="J340" i="8"/>
  <c r="J341" i="8"/>
  <c r="J343" i="8"/>
  <c r="K2" i="4"/>
  <c r="K2" i="8"/>
  <c r="K47" i="4"/>
  <c r="K31" i="4"/>
  <c r="K32" i="4" s="1"/>
  <c r="K25" i="4"/>
  <c r="K26" i="4" s="1"/>
  <c r="K2" i="3"/>
  <c r="K2" i="5"/>
  <c r="J285" i="8"/>
  <c r="H217" i="9"/>
  <c r="H240" i="9"/>
  <c r="J292" i="8"/>
  <c r="H294" i="10"/>
  <c r="H271" i="10"/>
  <c r="H244" i="9"/>
  <c r="H221" i="9"/>
  <c r="L79" i="4"/>
  <c r="L80" i="4" s="1"/>
  <c r="L2" i="16" s="1"/>
  <c r="L19" i="4"/>
  <c r="L20" i="4" s="1"/>
  <c r="J63" i="4"/>
  <c r="K64" i="4" s="1"/>
  <c r="J53" i="4"/>
  <c r="J331" i="8"/>
  <c r="J364" i="8" s="1"/>
  <c r="J368" i="8" s="1"/>
  <c r="J353" i="8"/>
  <c r="J352" i="8"/>
  <c r="J351" i="8"/>
  <c r="J3" i="3" l="1"/>
  <c r="J3" i="16"/>
  <c r="J3" i="11"/>
  <c r="N4" i="11"/>
  <c r="N4" i="12"/>
  <c r="N4" i="10"/>
  <c r="N4" i="9"/>
  <c r="N4" i="7"/>
  <c r="J3" i="7"/>
  <c r="J3" i="8"/>
  <c r="J3" i="9"/>
  <c r="J3" i="10"/>
  <c r="J3" i="12"/>
  <c r="J3" i="4"/>
  <c r="J3" i="5"/>
  <c r="L2" i="11"/>
  <c r="L2" i="12"/>
  <c r="L2" i="10"/>
  <c r="L2" i="9"/>
  <c r="L2" i="7"/>
  <c r="X320" i="8"/>
  <c r="H275" i="8"/>
  <c r="H313" i="8" s="1"/>
  <c r="H269" i="8"/>
  <c r="H306" i="8" s="1"/>
  <c r="L31" i="5"/>
  <c r="R32" i="5"/>
  <c r="M31" i="5"/>
  <c r="Q30" i="5"/>
  <c r="K31" i="5"/>
  <c r="Y30" i="5"/>
  <c r="W30" i="5"/>
  <c r="V31" i="5"/>
  <c r="T33" i="5"/>
  <c r="S33" i="5"/>
  <c r="AB30" i="5"/>
  <c r="AC30" i="5"/>
  <c r="Z30" i="5"/>
  <c r="AA30" i="5"/>
  <c r="U31" i="5"/>
  <c r="P33" i="5"/>
  <c r="N31" i="5"/>
  <c r="O32" i="5"/>
  <c r="J31" i="5"/>
  <c r="X285" i="8"/>
  <c r="H285" i="8"/>
  <c r="X292" i="8"/>
  <c r="H292" i="8"/>
  <c r="M79" i="4"/>
  <c r="M80" i="4" s="1"/>
  <c r="M2" i="16" s="1"/>
  <c r="M19" i="4"/>
  <c r="M20" i="4" s="1"/>
  <c r="L105" i="8"/>
  <c r="L126" i="8"/>
  <c r="L112" i="8"/>
  <c r="L119" i="8"/>
  <c r="J357" i="8"/>
  <c r="J365" i="8" s="1"/>
  <c r="J313" i="8"/>
  <c r="K54" i="4"/>
  <c r="J363" i="8"/>
  <c r="L2" i="8"/>
  <c r="L47" i="4"/>
  <c r="L48" i="4" s="1"/>
  <c r="L31" i="4"/>
  <c r="L32" i="4" s="1"/>
  <c r="L2" i="4"/>
  <c r="L25" i="4"/>
  <c r="L26" i="4" s="1"/>
  <c r="L2" i="3"/>
  <c r="L2" i="5"/>
  <c r="K402" i="8"/>
  <c r="K41" i="4"/>
  <c r="L42" i="4" s="1"/>
  <c r="N4" i="8"/>
  <c r="N4" i="5"/>
  <c r="O90" i="4"/>
  <c r="O4" i="16" s="1"/>
  <c r="N4" i="4"/>
  <c r="N11" i="4"/>
  <c r="N12" i="4" s="1"/>
  <c r="N4" i="3"/>
  <c r="J306" i="8"/>
  <c r="J359" i="8"/>
  <c r="H299" i="8"/>
  <c r="J299" i="8"/>
  <c r="J361" i="8"/>
  <c r="J367" i="8" s="1"/>
  <c r="K36" i="4"/>
  <c r="K84" i="4"/>
  <c r="K86" i="4" s="1"/>
  <c r="K3" i="16" s="1"/>
  <c r="H320" i="8"/>
  <c r="J320" i="8"/>
  <c r="K48" i="4"/>
  <c r="J166" i="8"/>
  <c r="J170" i="8" s="1"/>
  <c r="J155" i="8"/>
  <c r="J159" i="8" s="1"/>
  <c r="J144" i="8"/>
  <c r="J148" i="8" s="1"/>
  <c r="J133" i="8"/>
  <c r="J137" i="8" s="1"/>
  <c r="J362" i="8"/>
  <c r="J360" i="8"/>
  <c r="K68" i="4"/>
  <c r="K69" i="4" s="1"/>
  <c r="J358" i="8"/>
  <c r="J366" i="8" s="1"/>
  <c r="J369" i="8" l="1"/>
  <c r="J370" i="8"/>
  <c r="O4" i="11"/>
  <c r="O4" i="12"/>
  <c r="O4" i="10"/>
  <c r="O4" i="9"/>
  <c r="O4" i="7"/>
  <c r="K404" i="8"/>
  <c r="K419" i="8" s="1"/>
  <c r="K407" i="8"/>
  <c r="K422" i="8" s="1"/>
  <c r="K406" i="8"/>
  <c r="K421" i="8" s="1"/>
  <c r="K408" i="8"/>
  <c r="K423" i="8" s="1"/>
  <c r="K405" i="8"/>
  <c r="K420" i="8" s="1"/>
  <c r="M2" i="11"/>
  <c r="M2" i="12"/>
  <c r="M2" i="10"/>
  <c r="M2" i="9"/>
  <c r="M2" i="7"/>
  <c r="K3" i="11"/>
  <c r="K3" i="12"/>
  <c r="K3" i="10"/>
  <c r="K3" i="9"/>
  <c r="K3" i="7"/>
  <c r="K154" i="8"/>
  <c r="K143" i="8"/>
  <c r="K132" i="8"/>
  <c r="K165" i="8"/>
  <c r="R33" i="5"/>
  <c r="L32" i="5"/>
  <c r="K32" i="5"/>
  <c r="Q31" i="5"/>
  <c r="M32" i="5"/>
  <c r="Y31" i="5"/>
  <c r="W31" i="5"/>
  <c r="V32" i="5"/>
  <c r="T34" i="5"/>
  <c r="S34" i="5"/>
  <c r="AB31" i="5"/>
  <c r="AC31" i="5"/>
  <c r="Z31" i="5"/>
  <c r="U32" i="5"/>
  <c r="AA31" i="5"/>
  <c r="N32" i="5"/>
  <c r="O33" i="5"/>
  <c r="P34" i="5"/>
  <c r="J32" i="5"/>
  <c r="L63" i="4"/>
  <c r="M64" i="4" s="1"/>
  <c r="M68" i="4" s="1"/>
  <c r="L53" i="4"/>
  <c r="K3" i="8"/>
  <c r="K3" i="3"/>
  <c r="K3" i="5"/>
  <c r="K3" i="4"/>
  <c r="O4" i="4"/>
  <c r="O4" i="8"/>
  <c r="O11" i="4"/>
  <c r="O12" i="4" s="1"/>
  <c r="O4" i="5"/>
  <c r="P90" i="4"/>
  <c r="P4" i="16" s="1"/>
  <c r="O4" i="3"/>
  <c r="K63" i="4"/>
  <c r="L64" i="4" s="1"/>
  <c r="K53" i="4"/>
  <c r="L52" i="4"/>
  <c r="L36" i="4"/>
  <c r="L84" i="4"/>
  <c r="L86" i="4" s="1"/>
  <c r="L3" i="16" s="1"/>
  <c r="K73" i="4"/>
  <c r="K403" i="8"/>
  <c r="K418" i="8" s="1"/>
  <c r="L402" i="8"/>
  <c r="L41" i="4"/>
  <c r="M42" i="4" s="1"/>
  <c r="M52" i="4" s="1"/>
  <c r="K294" i="8"/>
  <c r="K295" i="8" s="1"/>
  <c r="K287" i="8"/>
  <c r="K288" i="8" s="1"/>
  <c r="K322" i="8"/>
  <c r="K323" i="8" s="1"/>
  <c r="K315" i="8"/>
  <c r="K316" i="8" s="1"/>
  <c r="K308" i="8"/>
  <c r="K309" i="8" s="1"/>
  <c r="K301" i="8"/>
  <c r="K302" i="8" s="1"/>
  <c r="K85" i="4"/>
  <c r="K58" i="4"/>
  <c r="M126" i="8"/>
  <c r="M119" i="8"/>
  <c r="M112" i="8"/>
  <c r="M105" i="8"/>
  <c r="M2" i="8"/>
  <c r="M47" i="4"/>
  <c r="M48" i="4" s="1"/>
  <c r="M31" i="4"/>
  <c r="M32" i="4" s="1"/>
  <c r="M25" i="4"/>
  <c r="M26" i="4" s="1"/>
  <c r="M2" i="3"/>
  <c r="M2" i="5"/>
  <c r="M2" i="4"/>
  <c r="N79" i="4"/>
  <c r="N80" i="4" s="1"/>
  <c r="N2" i="16" s="1"/>
  <c r="N19" i="4"/>
  <c r="N20" i="4" s="1"/>
  <c r="P4" i="11" l="1"/>
  <c r="P4" i="12"/>
  <c r="P4" i="10"/>
  <c r="P4" i="9"/>
  <c r="P4" i="7"/>
  <c r="L404" i="8"/>
  <c r="L419" i="8" s="1"/>
  <c r="L407" i="8"/>
  <c r="L422" i="8" s="1"/>
  <c r="L405" i="8"/>
  <c r="L420" i="8" s="1"/>
  <c r="L406" i="8"/>
  <c r="L421" i="8" s="1"/>
  <c r="L408" i="8"/>
  <c r="L423" i="8" s="1"/>
  <c r="L143" i="8"/>
  <c r="L165" i="8"/>
  <c r="L154" i="8"/>
  <c r="L132" i="8"/>
  <c r="L3" i="11"/>
  <c r="L3" i="12"/>
  <c r="L3" i="10"/>
  <c r="L3" i="9"/>
  <c r="L3" i="7"/>
  <c r="N2" i="11"/>
  <c r="N2" i="12"/>
  <c r="N2" i="10"/>
  <c r="N2" i="9"/>
  <c r="N2" i="7"/>
  <c r="L33" i="5"/>
  <c r="R34" i="5"/>
  <c r="M33" i="5"/>
  <c r="K33" i="5"/>
  <c r="Q32" i="5"/>
  <c r="Y32" i="5"/>
  <c r="W32" i="5"/>
  <c r="V33" i="5"/>
  <c r="T36" i="5"/>
  <c r="T35" i="5"/>
  <c r="S35" i="5"/>
  <c r="S36" i="5"/>
  <c r="AA32" i="5"/>
  <c r="AC32" i="5"/>
  <c r="U33" i="5"/>
  <c r="AB32" i="5"/>
  <c r="Z32" i="5"/>
  <c r="P36" i="5"/>
  <c r="P35" i="5"/>
  <c r="N33" i="5"/>
  <c r="O34" i="5"/>
  <c r="J33" i="5"/>
  <c r="K330" i="8"/>
  <c r="N119" i="8"/>
  <c r="N126" i="8"/>
  <c r="N112" i="8"/>
  <c r="N105" i="8"/>
  <c r="M402" i="8"/>
  <c r="M41" i="4"/>
  <c r="N42" i="4" s="1"/>
  <c r="N52" i="4" s="1"/>
  <c r="K339" i="8"/>
  <c r="P4" i="8"/>
  <c r="P11" i="4"/>
  <c r="P12" i="4" s="1"/>
  <c r="P4" i="4"/>
  <c r="P4" i="3"/>
  <c r="P4" i="5"/>
  <c r="Q90" i="4"/>
  <c r="Q4" i="16" s="1"/>
  <c r="K350" i="8"/>
  <c r="M63" i="4"/>
  <c r="N64" i="4" s="1"/>
  <c r="N68" i="4" s="1"/>
  <c r="M53" i="4"/>
  <c r="M36" i="4"/>
  <c r="M84" i="4"/>
  <c r="M86" i="4" s="1"/>
  <c r="M3" i="16" s="1"/>
  <c r="N2" i="8"/>
  <c r="N47" i="4"/>
  <c r="N48" i="4" s="1"/>
  <c r="N31" i="4"/>
  <c r="N32" i="4" s="1"/>
  <c r="N25" i="4"/>
  <c r="N26" i="4" s="1"/>
  <c r="N2" i="3"/>
  <c r="N2" i="5"/>
  <c r="N2" i="4"/>
  <c r="L54" i="4"/>
  <c r="O19" i="4"/>
  <c r="O20" i="4" s="1"/>
  <c r="O79" i="4"/>
  <c r="O80" i="4" s="1"/>
  <c r="O2" i="16" s="1"/>
  <c r="K327" i="8"/>
  <c r="L68" i="4"/>
  <c r="L69" i="4" s="1"/>
  <c r="M69" i="4" s="1"/>
  <c r="M73" i="4" s="1"/>
  <c r="K328" i="8"/>
  <c r="K329" i="8"/>
  <c r="L403" i="8"/>
  <c r="L418" i="8" s="1"/>
  <c r="L3" i="8"/>
  <c r="L3" i="3"/>
  <c r="L3" i="5"/>
  <c r="L3" i="4"/>
  <c r="Q4" i="9" l="1"/>
  <c r="Q4" i="7"/>
  <c r="Q4" i="11"/>
  <c r="Q4" i="12"/>
  <c r="Q4" i="10"/>
  <c r="M404" i="8"/>
  <c r="M419" i="8" s="1"/>
  <c r="M407" i="8"/>
  <c r="M422" i="8" s="1"/>
  <c r="M408" i="8"/>
  <c r="M423" i="8" s="1"/>
  <c r="M405" i="8"/>
  <c r="M420" i="8" s="1"/>
  <c r="M406" i="8"/>
  <c r="M421" i="8" s="1"/>
  <c r="O2" i="11"/>
  <c r="O2" i="12"/>
  <c r="O2" i="10"/>
  <c r="O2" i="9"/>
  <c r="O2" i="7"/>
  <c r="M3" i="11"/>
  <c r="M3" i="12"/>
  <c r="M3" i="10"/>
  <c r="M3" i="9"/>
  <c r="M3" i="7"/>
  <c r="M165" i="8"/>
  <c r="M154" i="8"/>
  <c r="M132" i="8"/>
  <c r="M143" i="8"/>
  <c r="T37" i="5"/>
  <c r="T42" i="5" s="1"/>
  <c r="S37" i="5"/>
  <c r="S47" i="5" s="1"/>
  <c r="R35" i="5"/>
  <c r="R36" i="5"/>
  <c r="L34" i="5"/>
  <c r="K34" i="5"/>
  <c r="Q33" i="5"/>
  <c r="M34" i="5"/>
  <c r="Y33" i="5"/>
  <c r="W33" i="5"/>
  <c r="V34" i="5"/>
  <c r="U34" i="5"/>
  <c r="AC33" i="5"/>
  <c r="AA33" i="5"/>
  <c r="Z33" i="5"/>
  <c r="AB33" i="5"/>
  <c r="P37" i="5"/>
  <c r="P47" i="5" s="1"/>
  <c r="O36" i="5"/>
  <c r="O35" i="5"/>
  <c r="N34" i="5"/>
  <c r="J34" i="5"/>
  <c r="K331" i="8"/>
  <c r="L73" i="4"/>
  <c r="Q4" i="8"/>
  <c r="Q4" i="3"/>
  <c r="Q4" i="5"/>
  <c r="R90" i="4"/>
  <c r="R4" i="16" s="1"/>
  <c r="Q11" i="4"/>
  <c r="Q12" i="4" s="1"/>
  <c r="Q4" i="4"/>
  <c r="N63" i="4"/>
  <c r="O64" i="4" s="1"/>
  <c r="O68" i="4" s="1"/>
  <c r="N53" i="4"/>
  <c r="N36" i="4"/>
  <c r="N84" i="4"/>
  <c r="N86" i="4" s="1"/>
  <c r="N3" i="16" s="1"/>
  <c r="N69" i="4"/>
  <c r="N73" i="4" s="1"/>
  <c r="M403" i="8"/>
  <c r="M418" i="8" s="1"/>
  <c r="J376" i="8"/>
  <c r="J388" i="8" s="1"/>
  <c r="M3" i="8"/>
  <c r="M3" i="3"/>
  <c r="M3" i="5"/>
  <c r="M3" i="4"/>
  <c r="J374" i="8"/>
  <c r="J386" i="8" s="1"/>
  <c r="J378" i="8"/>
  <c r="J390" i="8" s="1"/>
  <c r="L322" i="8"/>
  <c r="L323" i="8" s="1"/>
  <c r="L315" i="8"/>
  <c r="L316" i="8" s="1"/>
  <c r="L308" i="8"/>
  <c r="L309" i="8" s="1"/>
  <c r="L287" i="8"/>
  <c r="L288" i="8" s="1"/>
  <c r="L301" i="8"/>
  <c r="L302" i="8" s="1"/>
  <c r="L294" i="8"/>
  <c r="L295" i="8" s="1"/>
  <c r="L85" i="4"/>
  <c r="L58" i="4"/>
  <c r="K343" i="8"/>
  <c r="K341" i="8"/>
  <c r="K342" i="8"/>
  <c r="K340" i="8"/>
  <c r="J377" i="8"/>
  <c r="J389" i="8" s="1"/>
  <c r="J379" i="8"/>
  <c r="J391" i="8" s="1"/>
  <c r="P19" i="4"/>
  <c r="P20" i="4" s="1"/>
  <c r="P79" i="4"/>
  <c r="P80" i="4" s="1"/>
  <c r="P2" i="16" s="1"/>
  <c r="O2" i="8"/>
  <c r="O25" i="4"/>
  <c r="O26" i="4" s="1"/>
  <c r="O2" i="3"/>
  <c r="O2" i="5"/>
  <c r="O2" i="4"/>
  <c r="O31" i="4"/>
  <c r="O32" i="4" s="1"/>
  <c r="O47" i="4"/>
  <c r="M54" i="4"/>
  <c r="N54" i="4" s="1"/>
  <c r="O112" i="8"/>
  <c r="O119" i="8"/>
  <c r="O105" i="8"/>
  <c r="O126" i="8"/>
  <c r="N402" i="8"/>
  <c r="N41" i="4"/>
  <c r="O42" i="4" s="1"/>
  <c r="O52" i="4" s="1"/>
  <c r="J375" i="8"/>
  <c r="J387" i="8" s="1"/>
  <c r="K351" i="8"/>
  <c r="K353" i="8"/>
  <c r="K352" i="8"/>
  <c r="K364" i="8" l="1"/>
  <c r="K368" i="8" s="1"/>
  <c r="R4" i="9"/>
  <c r="R4" i="12"/>
  <c r="R4" i="10"/>
  <c r="R4" i="11"/>
  <c r="R4" i="7"/>
  <c r="N405" i="8"/>
  <c r="N420" i="8" s="1"/>
  <c r="N408" i="8"/>
  <c r="N423" i="8" s="1"/>
  <c r="N404" i="8"/>
  <c r="N419" i="8" s="1"/>
  <c r="N407" i="8"/>
  <c r="N422" i="8" s="1"/>
  <c r="N406" i="8"/>
  <c r="N421" i="8" s="1"/>
  <c r="S42" i="5"/>
  <c r="T47" i="5"/>
  <c r="N3" i="11"/>
  <c r="N3" i="10"/>
  <c r="N3" i="9"/>
  <c r="N3" i="12"/>
  <c r="N3" i="7"/>
  <c r="N154" i="8"/>
  <c r="N165" i="8"/>
  <c r="N132" i="8"/>
  <c r="N143" i="8"/>
  <c r="P2" i="11"/>
  <c r="P2" i="12"/>
  <c r="P2" i="10"/>
  <c r="P2" i="9"/>
  <c r="P2" i="7"/>
  <c r="P42" i="5"/>
  <c r="L36" i="5"/>
  <c r="L35" i="5"/>
  <c r="R37" i="5"/>
  <c r="M35" i="5"/>
  <c r="M36" i="5"/>
  <c r="Q34" i="5"/>
  <c r="K36" i="5"/>
  <c r="K35" i="5"/>
  <c r="Y34" i="5"/>
  <c r="W34" i="5"/>
  <c r="V36" i="5"/>
  <c r="V35" i="5"/>
  <c r="T48" i="5"/>
  <c r="AC34" i="5"/>
  <c r="AA34" i="5"/>
  <c r="AB34" i="5"/>
  <c r="Z34" i="5"/>
  <c r="U36" i="5"/>
  <c r="U35" i="5"/>
  <c r="N35" i="5"/>
  <c r="N36" i="5"/>
  <c r="O37" i="5"/>
  <c r="O47" i="5" s="1"/>
  <c r="P48" i="5" s="1"/>
  <c r="J35" i="5"/>
  <c r="J36" i="5"/>
  <c r="K361" i="8"/>
  <c r="K367" i="8" s="1"/>
  <c r="N403" i="8"/>
  <c r="N418" i="8" s="1"/>
  <c r="L330" i="8"/>
  <c r="O402" i="8"/>
  <c r="O41" i="4"/>
  <c r="P42" i="4" s="1"/>
  <c r="P52" i="4" s="1"/>
  <c r="J414" i="8"/>
  <c r="J426" i="8" s="1"/>
  <c r="J435" i="8" s="1"/>
  <c r="J442" i="8" s="1"/>
  <c r="J417" i="8"/>
  <c r="J429" i="8" s="1"/>
  <c r="J438" i="8" s="1"/>
  <c r="J445" i="8" s="1"/>
  <c r="K357" i="8"/>
  <c r="K365" i="8" s="1"/>
  <c r="K362" i="8"/>
  <c r="M287" i="8"/>
  <c r="M288" i="8" s="1"/>
  <c r="M339" i="8" s="1"/>
  <c r="M322" i="8"/>
  <c r="M323" i="8" s="1"/>
  <c r="M330" i="8" s="1"/>
  <c r="M315" i="8"/>
  <c r="M316" i="8" s="1"/>
  <c r="M329" i="8" s="1"/>
  <c r="M308" i="8"/>
  <c r="M309" i="8" s="1"/>
  <c r="M328" i="8" s="1"/>
  <c r="M301" i="8"/>
  <c r="M302" i="8" s="1"/>
  <c r="M327" i="8" s="1"/>
  <c r="M294" i="8"/>
  <c r="M295" i="8" s="1"/>
  <c r="M350" i="8" s="1"/>
  <c r="M85" i="4"/>
  <c r="M58" i="4"/>
  <c r="L350" i="8"/>
  <c r="N3" i="8"/>
  <c r="N3" i="5"/>
  <c r="N3" i="4"/>
  <c r="N3" i="3"/>
  <c r="O36" i="4"/>
  <c r="O84" i="4"/>
  <c r="O86" i="4" s="1"/>
  <c r="O3" i="16" s="1"/>
  <c r="P2" i="8"/>
  <c r="P2" i="3"/>
  <c r="P2" i="5"/>
  <c r="P25" i="4"/>
  <c r="P26" i="4" s="1"/>
  <c r="P2" i="4"/>
  <c r="P47" i="4"/>
  <c r="P48" i="4" s="1"/>
  <c r="P31" i="4"/>
  <c r="P32" i="4" s="1"/>
  <c r="K359" i="8"/>
  <c r="L327" i="8"/>
  <c r="Q79" i="4"/>
  <c r="Q80" i="4" s="1"/>
  <c r="Q2" i="16" s="1"/>
  <c r="Q19" i="4"/>
  <c r="Q20" i="4" s="1"/>
  <c r="P126" i="8"/>
  <c r="P105" i="8"/>
  <c r="P119" i="8"/>
  <c r="P112" i="8"/>
  <c r="J415" i="8"/>
  <c r="J427" i="8" s="1"/>
  <c r="J436" i="8" s="1"/>
  <c r="J443" i="8" s="1"/>
  <c r="K358" i="8"/>
  <c r="K366" i="8" s="1"/>
  <c r="L339" i="8"/>
  <c r="R4" i="8"/>
  <c r="R4" i="3"/>
  <c r="R4" i="5"/>
  <c r="S90" i="4"/>
  <c r="S4" i="16" s="1"/>
  <c r="R4" i="4"/>
  <c r="R11" i="4"/>
  <c r="R12" i="4" s="1"/>
  <c r="L328" i="8"/>
  <c r="K363" i="8"/>
  <c r="N322" i="8"/>
  <c r="N323" i="8" s="1"/>
  <c r="N330" i="8" s="1"/>
  <c r="N315" i="8"/>
  <c r="N316" i="8" s="1"/>
  <c r="N329" i="8" s="1"/>
  <c r="N308" i="8"/>
  <c r="N309" i="8" s="1"/>
  <c r="N328" i="8" s="1"/>
  <c r="N301" i="8"/>
  <c r="N302" i="8" s="1"/>
  <c r="N327" i="8" s="1"/>
  <c r="N294" i="8"/>
  <c r="N295" i="8" s="1"/>
  <c r="N350" i="8" s="1"/>
  <c r="N287" i="8"/>
  <c r="N288" i="8" s="1"/>
  <c r="N339" i="8" s="1"/>
  <c r="N85" i="4"/>
  <c r="N58" i="4"/>
  <c r="O54" i="4"/>
  <c r="J413" i="8"/>
  <c r="J425" i="8" s="1"/>
  <c r="J434" i="8" s="1"/>
  <c r="J441" i="8" s="1"/>
  <c r="K360" i="8"/>
  <c r="L329" i="8"/>
  <c r="J416" i="8"/>
  <c r="J428" i="8" s="1"/>
  <c r="J437" i="8" s="1"/>
  <c r="J444" i="8" s="1"/>
  <c r="J412" i="8"/>
  <c r="J424" i="8" s="1"/>
  <c r="J433" i="8" s="1"/>
  <c r="J440" i="8" s="1"/>
  <c r="O48" i="4"/>
  <c r="O69" i="4"/>
  <c r="O73" i="4" s="1"/>
  <c r="K369" i="8" l="1"/>
  <c r="K370" i="8"/>
  <c r="J452" i="8"/>
  <c r="J449" i="8"/>
  <c r="J453" i="8"/>
  <c r="J454" i="8"/>
  <c r="J451" i="8"/>
  <c r="J450" i="8"/>
  <c r="S4" i="10"/>
  <c r="S4" i="7"/>
  <c r="S4" i="12"/>
  <c r="S4" i="9"/>
  <c r="S4" i="11"/>
  <c r="O405" i="8"/>
  <c r="O420" i="8" s="1"/>
  <c r="O408" i="8"/>
  <c r="O423" i="8" s="1"/>
  <c r="O404" i="8"/>
  <c r="O419" i="8" s="1"/>
  <c r="O406" i="8"/>
  <c r="O421" i="8" s="1"/>
  <c r="O407" i="8"/>
  <c r="O422" i="8" s="1"/>
  <c r="J37" i="5"/>
  <c r="J42" i="5" s="1"/>
  <c r="K37" i="5"/>
  <c r="K42" i="5" s="1"/>
  <c r="Q2" i="12"/>
  <c r="Q2" i="9"/>
  <c r="Q2" i="11"/>
  <c r="Q2" i="10"/>
  <c r="Q2" i="7"/>
  <c r="O3" i="11"/>
  <c r="O3" i="9"/>
  <c r="O3" i="12"/>
  <c r="O3" i="10"/>
  <c r="O3" i="7"/>
  <c r="O165" i="8"/>
  <c r="O154" i="8"/>
  <c r="O132" i="8"/>
  <c r="O143" i="8"/>
  <c r="R42" i="5"/>
  <c r="R47" i="5"/>
  <c r="S48" i="5" s="1"/>
  <c r="L37" i="5"/>
  <c r="Q36" i="5"/>
  <c r="Q35" i="5"/>
  <c r="V37" i="5"/>
  <c r="V42" i="5" s="1"/>
  <c r="M37" i="5"/>
  <c r="Y35" i="5"/>
  <c r="Y36" i="5"/>
  <c r="W35" i="5"/>
  <c r="W36" i="5"/>
  <c r="T79" i="8"/>
  <c r="T81" i="8" s="1"/>
  <c r="T104" i="8" s="1"/>
  <c r="T97" i="8"/>
  <c r="T99" i="8" s="1"/>
  <c r="T125" i="8" s="1"/>
  <c r="T85" i="8"/>
  <c r="T87" i="8" s="1"/>
  <c r="T111" i="8" s="1"/>
  <c r="T91" i="8"/>
  <c r="T93" i="8" s="1"/>
  <c r="T118" i="8" s="1"/>
  <c r="U37" i="5"/>
  <c r="AC35" i="5"/>
  <c r="AC36" i="5"/>
  <c r="Z35" i="5"/>
  <c r="Z36" i="5"/>
  <c r="AB35" i="5"/>
  <c r="AB36" i="5"/>
  <c r="AA35" i="5"/>
  <c r="AA36" i="5"/>
  <c r="O42" i="5"/>
  <c r="N37" i="5"/>
  <c r="L331" i="8"/>
  <c r="P53" i="4"/>
  <c r="P63" i="4"/>
  <c r="Q64" i="4" s="1"/>
  <c r="Q68" i="4" s="1"/>
  <c r="O3" i="4"/>
  <c r="O3" i="5"/>
  <c r="O3" i="3"/>
  <c r="O3" i="8"/>
  <c r="R79" i="4"/>
  <c r="R80" i="4" s="1"/>
  <c r="R2" i="16" s="1"/>
  <c r="R19" i="4"/>
  <c r="R20" i="4" s="1"/>
  <c r="Q119" i="8"/>
  <c r="Q112" i="8"/>
  <c r="Q105" i="8"/>
  <c r="Q126" i="8"/>
  <c r="N340" i="8"/>
  <c r="N357" i="8" s="1"/>
  <c r="N365" i="8" s="1"/>
  <c r="N342" i="8"/>
  <c r="N359" i="8" s="1"/>
  <c r="N343" i="8"/>
  <c r="N360" i="8" s="1"/>
  <c r="N341" i="8"/>
  <c r="N358" i="8" s="1"/>
  <c r="N366" i="8" s="1"/>
  <c r="Q2" i="8"/>
  <c r="Q2" i="3"/>
  <c r="Q2" i="5"/>
  <c r="Q2" i="4"/>
  <c r="Q47" i="4"/>
  <c r="Q48" i="4" s="1"/>
  <c r="Q31" i="4"/>
  <c r="Q32" i="4" s="1"/>
  <c r="Q25" i="4"/>
  <c r="Q26" i="4" s="1"/>
  <c r="M343" i="8"/>
  <c r="M360" i="8" s="1"/>
  <c r="M341" i="8"/>
  <c r="M358" i="8" s="1"/>
  <c r="M366" i="8" s="1"/>
  <c r="M342" i="8"/>
  <c r="M359" i="8" s="1"/>
  <c r="M340" i="8"/>
  <c r="M357" i="8" s="1"/>
  <c r="M365" i="8" s="1"/>
  <c r="N351" i="8"/>
  <c r="N361" i="8" s="1"/>
  <c r="N367" i="8" s="1"/>
  <c r="N353" i="8"/>
  <c r="N363" i="8" s="1"/>
  <c r="N352" i="8"/>
  <c r="N362" i="8" s="1"/>
  <c r="S4" i="8"/>
  <c r="S4" i="3"/>
  <c r="S4" i="5"/>
  <c r="T90" i="4"/>
  <c r="T4" i="16" s="1"/>
  <c r="S4" i="4"/>
  <c r="S11" i="4"/>
  <c r="S12" i="4" s="1"/>
  <c r="P36" i="4"/>
  <c r="P84" i="4"/>
  <c r="P86" i="4" s="1"/>
  <c r="P3" i="16" s="1"/>
  <c r="N331" i="8"/>
  <c r="O403" i="8"/>
  <c r="O418" i="8" s="1"/>
  <c r="M352" i="8"/>
  <c r="M362" i="8" s="1"/>
  <c r="M351" i="8"/>
  <c r="M361" i="8" s="1"/>
  <c r="M367" i="8" s="1"/>
  <c r="M353" i="8"/>
  <c r="M363" i="8" s="1"/>
  <c r="O63" i="4"/>
  <c r="P64" i="4" s="1"/>
  <c r="P68" i="4" s="1"/>
  <c r="P69" i="4" s="1"/>
  <c r="P73" i="4" s="1"/>
  <c r="O53" i="4"/>
  <c r="P54" i="4" s="1"/>
  <c r="O322" i="8"/>
  <c r="O323" i="8" s="1"/>
  <c r="O330" i="8" s="1"/>
  <c r="O315" i="8"/>
  <c r="O316" i="8" s="1"/>
  <c r="O308" i="8"/>
  <c r="O309" i="8" s="1"/>
  <c r="O328" i="8" s="1"/>
  <c r="O301" i="8"/>
  <c r="O302" i="8" s="1"/>
  <c r="O327" i="8" s="1"/>
  <c r="O294" i="8"/>
  <c r="O295" i="8" s="1"/>
  <c r="O350" i="8" s="1"/>
  <c r="O287" i="8"/>
  <c r="O288" i="8" s="1"/>
  <c r="O339" i="8" s="1"/>
  <c r="O85" i="4"/>
  <c r="O58" i="4"/>
  <c r="L340" i="8"/>
  <c r="L341" i="8"/>
  <c r="L342" i="8"/>
  <c r="L343" i="8"/>
  <c r="M331" i="8"/>
  <c r="L353" i="8"/>
  <c r="L352" i="8"/>
  <c r="L351" i="8"/>
  <c r="P402" i="8"/>
  <c r="P41" i="4"/>
  <c r="Q42" i="4" s="1"/>
  <c r="Q52" i="4" s="1"/>
  <c r="N370" i="8" l="1"/>
  <c r="M369" i="8"/>
  <c r="M378" i="8" s="1"/>
  <c r="N369" i="8"/>
  <c r="M370" i="8"/>
  <c r="M379" i="8" s="1"/>
  <c r="N364" i="8"/>
  <c r="N368" i="8" s="1"/>
  <c r="N377" i="8" s="1"/>
  <c r="M364" i="8"/>
  <c r="M368" i="8" s="1"/>
  <c r="M377" i="8" s="1"/>
  <c r="L364" i="8"/>
  <c r="L368" i="8" s="1"/>
  <c r="AC37" i="5"/>
  <c r="AC47" i="5" s="1"/>
  <c r="T4" i="10"/>
  <c r="T4" i="11"/>
  <c r="T4" i="7"/>
  <c r="T4" i="9"/>
  <c r="T4" i="12"/>
  <c r="J47" i="5"/>
  <c r="K48" i="5" s="1"/>
  <c r="K97" i="8" s="1"/>
  <c r="K99" i="8" s="1"/>
  <c r="K125" i="8" s="1"/>
  <c r="K127" i="8" s="1"/>
  <c r="P405" i="8"/>
  <c r="P420" i="8" s="1"/>
  <c r="P408" i="8"/>
  <c r="P423" i="8" s="1"/>
  <c r="P407" i="8"/>
  <c r="P422" i="8" s="1"/>
  <c r="P406" i="8"/>
  <c r="P421" i="8" s="1"/>
  <c r="P404" i="8"/>
  <c r="P419" i="8" s="1"/>
  <c r="K47" i="5"/>
  <c r="R2" i="12"/>
  <c r="R2" i="9"/>
  <c r="R2" i="11"/>
  <c r="R2" i="10"/>
  <c r="R2" i="7"/>
  <c r="P3" i="11"/>
  <c r="P3" i="12"/>
  <c r="P3" i="10"/>
  <c r="P3" i="9"/>
  <c r="P3" i="7"/>
  <c r="P165" i="8"/>
  <c r="P143" i="8"/>
  <c r="P154" i="8"/>
  <c r="P132" i="8"/>
  <c r="S85" i="8"/>
  <c r="S87" i="8" s="1"/>
  <c r="S111" i="8" s="1"/>
  <c r="AA37" i="5"/>
  <c r="AA47" i="5" s="1"/>
  <c r="V47" i="5"/>
  <c r="S97" i="8"/>
  <c r="S99" i="8" s="1"/>
  <c r="S125" i="8" s="1"/>
  <c r="Z37" i="5"/>
  <c r="Z47" i="5" s="1"/>
  <c r="S79" i="8"/>
  <c r="S81" i="8" s="1"/>
  <c r="S104" i="8" s="1"/>
  <c r="W37" i="5"/>
  <c r="W47" i="5" s="1"/>
  <c r="X48" i="5" s="1"/>
  <c r="S91" i="8"/>
  <c r="S93" i="8" s="1"/>
  <c r="S118" i="8" s="1"/>
  <c r="L42" i="5"/>
  <c r="L47" i="5"/>
  <c r="Y37" i="5"/>
  <c r="Y42" i="5" s="1"/>
  <c r="M47" i="5"/>
  <c r="M42" i="5"/>
  <c r="Q37" i="5"/>
  <c r="AB37" i="5"/>
  <c r="U42" i="5"/>
  <c r="U47" i="5"/>
  <c r="N47" i="5"/>
  <c r="O48" i="5" s="1"/>
  <c r="N42" i="5"/>
  <c r="P97" i="8"/>
  <c r="P99" i="8" s="1"/>
  <c r="P125" i="8" s="1"/>
  <c r="P91" i="8"/>
  <c r="P93" i="8" s="1"/>
  <c r="P118" i="8" s="1"/>
  <c r="P79" i="8"/>
  <c r="P81" i="8" s="1"/>
  <c r="P104" i="8" s="1"/>
  <c r="P85" i="8"/>
  <c r="P87" i="8" s="1"/>
  <c r="P111" i="8" s="1"/>
  <c r="P322" i="8"/>
  <c r="P323" i="8" s="1"/>
  <c r="P315" i="8"/>
  <c r="P316" i="8" s="1"/>
  <c r="P329" i="8" s="1"/>
  <c r="P308" i="8"/>
  <c r="P309" i="8" s="1"/>
  <c r="P328" i="8" s="1"/>
  <c r="P301" i="8"/>
  <c r="P302" i="8" s="1"/>
  <c r="P327" i="8" s="1"/>
  <c r="P294" i="8"/>
  <c r="P295" i="8" s="1"/>
  <c r="P287" i="8"/>
  <c r="P288" i="8" s="1"/>
  <c r="P339" i="8" s="1"/>
  <c r="P85" i="4"/>
  <c r="P58" i="4"/>
  <c r="K375" i="8"/>
  <c r="K387" i="8" s="1"/>
  <c r="P403" i="8"/>
  <c r="P418" i="8" s="1"/>
  <c r="N375" i="8"/>
  <c r="N378" i="8"/>
  <c r="N376" i="8"/>
  <c r="N379" i="8"/>
  <c r="N374" i="8"/>
  <c r="R2" i="8"/>
  <c r="R2" i="5"/>
  <c r="R2" i="4"/>
  <c r="R2" i="3"/>
  <c r="R47" i="4"/>
  <c r="R48" i="4" s="1"/>
  <c r="R31" i="4"/>
  <c r="R32" i="4" s="1"/>
  <c r="R25" i="4"/>
  <c r="R26" i="4" s="1"/>
  <c r="K378" i="8"/>
  <c r="K390" i="8" s="1"/>
  <c r="L360" i="8"/>
  <c r="O329" i="8"/>
  <c r="O331" i="8" s="1"/>
  <c r="O364" i="8" s="1"/>
  <c r="O368" i="8" s="1"/>
  <c r="K374" i="8"/>
  <c r="K386" i="8" s="1"/>
  <c r="L358" i="8"/>
  <c r="L366" i="8" s="1"/>
  <c r="K377" i="8"/>
  <c r="K389" i="8" s="1"/>
  <c r="L361" i="8"/>
  <c r="L367" i="8" s="1"/>
  <c r="M375" i="8"/>
  <c r="M376" i="8"/>
  <c r="M374" i="8"/>
  <c r="L359" i="8"/>
  <c r="S79" i="4"/>
  <c r="S80" i="4" s="1"/>
  <c r="S2" i="16" s="1"/>
  <c r="S19" i="4"/>
  <c r="S20" i="4" s="1"/>
  <c r="Q402" i="8"/>
  <c r="Q41" i="4"/>
  <c r="R42" i="4" s="1"/>
  <c r="R52" i="4" s="1"/>
  <c r="L357" i="8"/>
  <c r="L365" i="8" s="1"/>
  <c r="K376" i="8"/>
  <c r="K388" i="8" s="1"/>
  <c r="P3" i="8"/>
  <c r="P3" i="3"/>
  <c r="P3" i="5"/>
  <c r="P3" i="4"/>
  <c r="L362" i="8"/>
  <c r="K379" i="8"/>
  <c r="K391" i="8" s="1"/>
  <c r="Q63" i="4"/>
  <c r="R64" i="4" s="1"/>
  <c r="R68" i="4" s="1"/>
  <c r="Q53" i="4"/>
  <c r="T4" i="8"/>
  <c r="T4" i="3"/>
  <c r="T4" i="5"/>
  <c r="U90" i="4"/>
  <c r="U4" i="16" s="1"/>
  <c r="T4" i="4"/>
  <c r="T11" i="4"/>
  <c r="T12" i="4" s="1"/>
  <c r="Q84" i="4"/>
  <c r="Q86" i="4" s="1"/>
  <c r="Q3" i="16" s="1"/>
  <c r="Q36" i="4"/>
  <c r="Q69" i="4"/>
  <c r="Q73" i="4" s="1"/>
  <c r="O341" i="8"/>
  <c r="O358" i="8" s="1"/>
  <c r="O366" i="8" s="1"/>
  <c r="O343" i="8"/>
  <c r="O360" i="8" s="1"/>
  <c r="O370" i="8" s="1"/>
  <c r="O340" i="8"/>
  <c r="O357" i="8" s="1"/>
  <c r="O365" i="8" s="1"/>
  <c r="O342" i="8"/>
  <c r="O359" i="8" s="1"/>
  <c r="Q54" i="4"/>
  <c r="L363" i="8"/>
  <c r="O352" i="8"/>
  <c r="O362" i="8" s="1"/>
  <c r="O351" i="8"/>
  <c r="O361" i="8" s="1"/>
  <c r="O367" i="8" s="1"/>
  <c r="O353" i="8"/>
  <c r="O363" i="8" s="1"/>
  <c r="R112" i="8"/>
  <c r="R126" i="8"/>
  <c r="R119" i="8"/>
  <c r="R105" i="8"/>
  <c r="AC42" i="5" l="1"/>
  <c r="N391" i="8"/>
  <c r="N417" i="8" s="1"/>
  <c r="N429" i="8" s="1"/>
  <c r="N438" i="8" s="1"/>
  <c r="N445" i="8" s="1"/>
  <c r="N454" i="8" s="1"/>
  <c r="N388" i="8"/>
  <c r="N414" i="8" s="1"/>
  <c r="N426" i="8" s="1"/>
  <c r="N435" i="8" s="1"/>
  <c r="N442" i="8" s="1"/>
  <c r="N451" i="8" s="1"/>
  <c r="M389" i="8"/>
  <c r="M415" i="8" s="1"/>
  <c r="M427" i="8" s="1"/>
  <c r="M436" i="8" s="1"/>
  <c r="M443" i="8" s="1"/>
  <c r="M452" i="8" s="1"/>
  <c r="N387" i="8"/>
  <c r="N413" i="8" s="1"/>
  <c r="N425" i="8" s="1"/>
  <c r="N434" i="8" s="1"/>
  <c r="N441" i="8" s="1"/>
  <c r="N450" i="8" s="1"/>
  <c r="N390" i="8"/>
  <c r="N416" i="8" s="1"/>
  <c r="N428" i="8" s="1"/>
  <c r="N437" i="8" s="1"/>
  <c r="N444" i="8" s="1"/>
  <c r="N453" i="8" s="1"/>
  <c r="M391" i="8"/>
  <c r="M417" i="8" s="1"/>
  <c r="M429" i="8" s="1"/>
  <c r="M438" i="8" s="1"/>
  <c r="M445" i="8" s="1"/>
  <c r="M454" i="8" s="1"/>
  <c r="M386" i="8"/>
  <c r="M412" i="8" s="1"/>
  <c r="M424" i="8" s="1"/>
  <c r="M433" i="8" s="1"/>
  <c r="M440" i="8" s="1"/>
  <c r="M449" i="8" s="1"/>
  <c r="M388" i="8"/>
  <c r="M414" i="8" s="1"/>
  <c r="M426" i="8" s="1"/>
  <c r="M435" i="8" s="1"/>
  <c r="M442" i="8" s="1"/>
  <c r="M451" i="8" s="1"/>
  <c r="M390" i="8"/>
  <c r="M416" i="8" s="1"/>
  <c r="M428" i="8" s="1"/>
  <c r="M437" i="8" s="1"/>
  <c r="M444" i="8" s="1"/>
  <c r="M453" i="8" s="1"/>
  <c r="N389" i="8"/>
  <c r="N415" i="8" s="1"/>
  <c r="N427" i="8" s="1"/>
  <c r="N436" i="8" s="1"/>
  <c r="N443" i="8" s="1"/>
  <c r="N452" i="8" s="1"/>
  <c r="M387" i="8"/>
  <c r="M413" i="8" s="1"/>
  <c r="M425" i="8" s="1"/>
  <c r="M434" i="8" s="1"/>
  <c r="M441" i="8" s="1"/>
  <c r="M450" i="8" s="1"/>
  <c r="N386" i="8"/>
  <c r="N412" i="8" s="1"/>
  <c r="N424" i="8" s="1"/>
  <c r="N433" i="8" s="1"/>
  <c r="N440" i="8" s="1"/>
  <c r="N449" i="8" s="1"/>
  <c r="L369" i="8"/>
  <c r="L370" i="8"/>
  <c r="O369" i="8"/>
  <c r="U4" i="11"/>
  <c r="U4" i="9"/>
  <c r="U4" i="7"/>
  <c r="U4" i="12"/>
  <c r="U4" i="10"/>
  <c r="Q405" i="8"/>
  <c r="Q420" i="8" s="1"/>
  <c r="Q408" i="8"/>
  <c r="Q423" i="8" s="1"/>
  <c r="Q407" i="8"/>
  <c r="Q422" i="8" s="1"/>
  <c r="Q404" i="8"/>
  <c r="Q419" i="8" s="1"/>
  <c r="Q406" i="8"/>
  <c r="Q421" i="8" s="1"/>
  <c r="L48" i="5"/>
  <c r="L79" i="8" s="1"/>
  <c r="L81" i="8" s="1"/>
  <c r="L104" i="8" s="1"/>
  <c r="S2" i="12"/>
  <c r="S2" i="9"/>
  <c r="S2" i="11"/>
  <c r="S2" i="10"/>
  <c r="S2" i="7"/>
  <c r="Q3" i="12"/>
  <c r="Q3" i="9"/>
  <c r="Q3" i="11"/>
  <c r="Q3" i="10"/>
  <c r="Q3" i="7"/>
  <c r="K79" i="8"/>
  <c r="K81" i="8" s="1"/>
  <c r="K104" i="8" s="1"/>
  <c r="K106" i="8" s="1"/>
  <c r="K176" i="8" s="1"/>
  <c r="K91" i="8"/>
  <c r="K93" i="8" s="1"/>
  <c r="K118" i="8" s="1"/>
  <c r="K120" i="8" s="1"/>
  <c r="K188" i="8" s="1"/>
  <c r="K85" i="8"/>
  <c r="K87" i="8" s="1"/>
  <c r="K111" i="8" s="1"/>
  <c r="K113" i="8" s="1"/>
  <c r="K142" i="8" s="1"/>
  <c r="K144" i="8" s="1"/>
  <c r="K148" i="8" s="1"/>
  <c r="Q132" i="8"/>
  <c r="Q143" i="8"/>
  <c r="Q154" i="8"/>
  <c r="Q165" i="8"/>
  <c r="AA42" i="5"/>
  <c r="W42" i="5"/>
  <c r="Z42" i="5"/>
  <c r="M48" i="5"/>
  <c r="Y47" i="5"/>
  <c r="Z48" i="5" s="1"/>
  <c r="W48" i="5"/>
  <c r="Q47" i="5"/>
  <c r="Q42" i="5"/>
  <c r="AB42" i="5"/>
  <c r="AB47" i="5"/>
  <c r="AC48" i="5" s="1"/>
  <c r="AA48" i="5"/>
  <c r="V48" i="5"/>
  <c r="U48" i="5"/>
  <c r="N48" i="5"/>
  <c r="K194" i="8"/>
  <c r="K164" i="8"/>
  <c r="K166" i="8" s="1"/>
  <c r="K170" i="8" s="1"/>
  <c r="Q403" i="8"/>
  <c r="Q418" i="8" s="1"/>
  <c r="S2" i="4"/>
  <c r="S2" i="8"/>
  <c r="S47" i="4"/>
  <c r="S48" i="4" s="1"/>
  <c r="S31" i="4"/>
  <c r="S32" i="4" s="1"/>
  <c r="S25" i="4"/>
  <c r="S26" i="4" s="1"/>
  <c r="S2" i="5"/>
  <c r="S2" i="3"/>
  <c r="K412" i="8"/>
  <c r="K424" i="8" s="1"/>
  <c r="K433" i="8" s="1"/>
  <c r="K440" i="8" s="1"/>
  <c r="K416" i="8"/>
  <c r="K428" i="8" s="1"/>
  <c r="K437" i="8" s="1"/>
  <c r="K444" i="8" s="1"/>
  <c r="P342" i="8"/>
  <c r="P359" i="8" s="1"/>
  <c r="P343" i="8"/>
  <c r="P360" i="8" s="1"/>
  <c r="P340" i="8"/>
  <c r="P357" i="8" s="1"/>
  <c r="P365" i="8" s="1"/>
  <c r="P341" i="8"/>
  <c r="P358" i="8" s="1"/>
  <c r="P366" i="8" s="1"/>
  <c r="R54" i="4"/>
  <c r="P350" i="8"/>
  <c r="K417" i="8"/>
  <c r="K429" i="8" s="1"/>
  <c r="K438" i="8" s="1"/>
  <c r="K445" i="8" s="1"/>
  <c r="R63" i="4"/>
  <c r="S64" i="4" s="1"/>
  <c r="S68" i="4" s="1"/>
  <c r="R53" i="4"/>
  <c r="Q301" i="8"/>
  <c r="Q302" i="8" s="1"/>
  <c r="Q327" i="8" s="1"/>
  <c r="Q294" i="8"/>
  <c r="Q295" i="8" s="1"/>
  <c r="Q350" i="8" s="1"/>
  <c r="Q287" i="8"/>
  <c r="Q288" i="8" s="1"/>
  <c r="Q339" i="8" s="1"/>
  <c r="Q308" i="8"/>
  <c r="Q309" i="8" s="1"/>
  <c r="Q328" i="8" s="1"/>
  <c r="Q322" i="8"/>
  <c r="Q323" i="8" s="1"/>
  <c r="Q330" i="8" s="1"/>
  <c r="Q315" i="8"/>
  <c r="Q316" i="8" s="1"/>
  <c r="Q329" i="8" s="1"/>
  <c r="Q58" i="4"/>
  <c r="Q85" i="4"/>
  <c r="Q3" i="8"/>
  <c r="Q3" i="3"/>
  <c r="Q3" i="5"/>
  <c r="Q3" i="4"/>
  <c r="T79" i="4"/>
  <c r="T80" i="4" s="1"/>
  <c r="T2" i="16" s="1"/>
  <c r="T19" i="4"/>
  <c r="T20" i="4" s="1"/>
  <c r="K414" i="8"/>
  <c r="K426" i="8" s="1"/>
  <c r="K435" i="8" s="1"/>
  <c r="K442" i="8" s="1"/>
  <c r="R402" i="8"/>
  <c r="R41" i="4"/>
  <c r="S42" i="4" s="1"/>
  <c r="S52" i="4" s="1"/>
  <c r="K413" i="8"/>
  <c r="K425" i="8" s="1"/>
  <c r="K434" i="8" s="1"/>
  <c r="K441" i="8" s="1"/>
  <c r="P330" i="8"/>
  <c r="P331" i="8" s="1"/>
  <c r="U4" i="8"/>
  <c r="U4" i="3"/>
  <c r="U4" i="5"/>
  <c r="V90" i="4"/>
  <c r="V4" i="16" s="1"/>
  <c r="U4" i="4"/>
  <c r="U11" i="4"/>
  <c r="U12" i="4" s="1"/>
  <c r="R69" i="4"/>
  <c r="R73" i="4" s="1"/>
  <c r="S105" i="8"/>
  <c r="S112" i="8"/>
  <c r="S126" i="8"/>
  <c r="S119" i="8"/>
  <c r="K415" i="8"/>
  <c r="K427" i="8" s="1"/>
  <c r="K436" i="8" s="1"/>
  <c r="K443" i="8" s="1"/>
  <c r="R84" i="4"/>
  <c r="R86" i="4" s="1"/>
  <c r="R3" i="16" s="1"/>
  <c r="R36" i="4"/>
  <c r="P364" i="8" l="1"/>
  <c r="P368" i="8" s="1"/>
  <c r="K449" i="8"/>
  <c r="K452" i="8"/>
  <c r="K453" i="8"/>
  <c r="K451" i="8"/>
  <c r="K450" i="8"/>
  <c r="K454" i="8"/>
  <c r="L97" i="8"/>
  <c r="L99" i="8" s="1"/>
  <c r="L125" i="8" s="1"/>
  <c r="L127" i="8" s="1"/>
  <c r="L164" i="8" s="1"/>
  <c r="L166" i="8" s="1"/>
  <c r="L170" i="8" s="1"/>
  <c r="L91" i="8"/>
  <c r="L93" i="8" s="1"/>
  <c r="L118" i="8" s="1"/>
  <c r="L120" i="8" s="1"/>
  <c r="L188" i="8" s="1"/>
  <c r="L85" i="8"/>
  <c r="L87" i="8" s="1"/>
  <c r="L111" i="8" s="1"/>
  <c r="L113" i="8" s="1"/>
  <c r="L182" i="8" s="1"/>
  <c r="R406" i="8"/>
  <c r="R421" i="8" s="1"/>
  <c r="R405" i="8"/>
  <c r="R420" i="8" s="1"/>
  <c r="R408" i="8"/>
  <c r="R423" i="8" s="1"/>
  <c r="R407" i="8"/>
  <c r="R422" i="8" s="1"/>
  <c r="R404" i="8"/>
  <c r="R419" i="8" s="1"/>
  <c r="K182" i="8"/>
  <c r="L106" i="8"/>
  <c r="L176" i="8" s="1"/>
  <c r="R3" i="11"/>
  <c r="R3" i="10"/>
  <c r="R3" i="7"/>
  <c r="R3" i="12"/>
  <c r="R3" i="9"/>
  <c r="K153" i="8"/>
  <c r="K155" i="8" s="1"/>
  <c r="K159" i="8" s="1"/>
  <c r="R132" i="8"/>
  <c r="R143" i="8"/>
  <c r="R154" i="8"/>
  <c r="R165" i="8"/>
  <c r="K131" i="8"/>
  <c r="K133" i="8" s="1"/>
  <c r="K137" i="8" s="1"/>
  <c r="T2" i="11"/>
  <c r="T2" i="12"/>
  <c r="T2" i="10"/>
  <c r="T2" i="9"/>
  <c r="T2" i="7"/>
  <c r="M85" i="8"/>
  <c r="M87" i="8" s="1"/>
  <c r="M111" i="8" s="1"/>
  <c r="M79" i="8"/>
  <c r="M81" i="8" s="1"/>
  <c r="M104" i="8" s="1"/>
  <c r="Y79" i="8"/>
  <c r="Y81" i="8" s="1"/>
  <c r="Y104" i="8" s="1"/>
  <c r="M97" i="8"/>
  <c r="M99" i="8" s="1"/>
  <c r="M125" i="8" s="1"/>
  <c r="M91" i="8"/>
  <c r="M93" i="8" s="1"/>
  <c r="M118" i="8" s="1"/>
  <c r="Q48" i="5"/>
  <c r="R48" i="5"/>
  <c r="W10" i="10"/>
  <c r="W91" i="8"/>
  <c r="W93" i="8" s="1"/>
  <c r="W118" i="8" s="1"/>
  <c r="W79" i="8"/>
  <c r="W81" i="8" s="1"/>
  <c r="W104" i="8" s="1"/>
  <c r="W85" i="8"/>
  <c r="W87" i="8" s="1"/>
  <c r="W111" i="8" s="1"/>
  <c r="W97" i="8"/>
  <c r="W99" i="8" s="1"/>
  <c r="W125" i="8" s="1"/>
  <c r="AB48" i="5"/>
  <c r="AB91" i="8" s="1"/>
  <c r="AB93" i="8" s="1"/>
  <c r="AB118" i="8" s="1"/>
  <c r="U85" i="8"/>
  <c r="U87" i="8" s="1"/>
  <c r="U111" i="8" s="1"/>
  <c r="U79" i="8"/>
  <c r="U81" i="8" s="1"/>
  <c r="U104" i="8" s="1"/>
  <c r="U97" i="8"/>
  <c r="U99" i="8" s="1"/>
  <c r="U125" i="8" s="1"/>
  <c r="U91" i="8"/>
  <c r="U93" i="8" s="1"/>
  <c r="U118" i="8" s="1"/>
  <c r="Z10" i="10"/>
  <c r="Z97" i="8"/>
  <c r="Z99" i="8" s="1"/>
  <c r="Z125" i="8" s="1"/>
  <c r="Z91" i="8"/>
  <c r="Z93" i="8" s="1"/>
  <c r="Z118" i="8" s="1"/>
  <c r="Z85" i="8"/>
  <c r="Z87" i="8" s="1"/>
  <c r="Z111" i="8" s="1"/>
  <c r="Z79" i="8"/>
  <c r="Z81" i="8" s="1"/>
  <c r="Z104" i="8" s="1"/>
  <c r="AA10" i="10"/>
  <c r="AA85" i="8"/>
  <c r="AA87" i="8" s="1"/>
  <c r="AA111" i="8" s="1"/>
  <c r="AA91" i="8"/>
  <c r="AA93" i="8" s="1"/>
  <c r="AA118" i="8" s="1"/>
  <c r="AA79" i="8"/>
  <c r="AA81" i="8" s="1"/>
  <c r="AA104" i="8" s="1"/>
  <c r="AA97" i="8"/>
  <c r="AA99" i="8" s="1"/>
  <c r="AA125" i="8" s="1"/>
  <c r="AC97" i="8"/>
  <c r="AC99" i="8" s="1"/>
  <c r="AC125" i="8" s="1"/>
  <c r="AC10" i="10"/>
  <c r="AC79" i="8"/>
  <c r="AC81" i="8" s="1"/>
  <c r="AC104" i="8" s="1"/>
  <c r="AC91" i="8"/>
  <c r="AC93" i="8" s="1"/>
  <c r="AC118" i="8" s="1"/>
  <c r="AC85" i="8"/>
  <c r="AC87" i="8" s="1"/>
  <c r="AC111" i="8" s="1"/>
  <c r="V79" i="8"/>
  <c r="V81" i="8" s="1"/>
  <c r="V104" i="8" s="1"/>
  <c r="V10" i="10"/>
  <c r="V85" i="8"/>
  <c r="V87" i="8" s="1"/>
  <c r="V111" i="8" s="1"/>
  <c r="V91" i="8"/>
  <c r="V93" i="8" s="1"/>
  <c r="V118" i="8" s="1"/>
  <c r="V97" i="8"/>
  <c r="V99" i="8" s="1"/>
  <c r="V125" i="8" s="1"/>
  <c r="N79" i="8"/>
  <c r="N81" i="8" s="1"/>
  <c r="N104" i="8" s="1"/>
  <c r="N97" i="8"/>
  <c r="N99" i="8" s="1"/>
  <c r="N125" i="8" s="1"/>
  <c r="N91" i="8"/>
  <c r="N93" i="8" s="1"/>
  <c r="N118" i="8" s="1"/>
  <c r="N85" i="8"/>
  <c r="N87" i="8" s="1"/>
  <c r="N111" i="8" s="1"/>
  <c r="O97" i="8"/>
  <c r="O99" i="8" s="1"/>
  <c r="O125" i="8" s="1"/>
  <c r="O91" i="8"/>
  <c r="O93" i="8" s="1"/>
  <c r="O118" i="8" s="1"/>
  <c r="O79" i="8"/>
  <c r="O81" i="8" s="1"/>
  <c r="O104" i="8" s="1"/>
  <c r="O85" i="8"/>
  <c r="O87" i="8" s="1"/>
  <c r="O111" i="8" s="1"/>
  <c r="L377" i="8"/>
  <c r="L389" i="8" s="1"/>
  <c r="L378" i="8"/>
  <c r="L390" i="8" s="1"/>
  <c r="L376" i="8"/>
  <c r="L388" i="8" s="1"/>
  <c r="L375" i="8"/>
  <c r="L387" i="8" s="1"/>
  <c r="L379" i="8"/>
  <c r="L391" i="8" s="1"/>
  <c r="Q341" i="8"/>
  <c r="Q343" i="8"/>
  <c r="Q340" i="8"/>
  <c r="Q357" i="8" s="1"/>
  <c r="Q365" i="8" s="1"/>
  <c r="Q342" i="8"/>
  <c r="Q359" i="8" s="1"/>
  <c r="R403" i="8"/>
  <c r="R418" i="8" s="1"/>
  <c r="U79" i="4"/>
  <c r="U80" i="4" s="1"/>
  <c r="U2" i="16" s="1"/>
  <c r="U19" i="4"/>
  <c r="U20" i="4" s="1"/>
  <c r="L374" i="8"/>
  <c r="L386" i="8" s="1"/>
  <c r="R3" i="8"/>
  <c r="R3" i="3"/>
  <c r="R3" i="5"/>
  <c r="R3" i="4"/>
  <c r="Q352" i="8"/>
  <c r="Q362" i="8" s="1"/>
  <c r="Q351" i="8"/>
  <c r="Q361" i="8" s="1"/>
  <c r="Q367" i="8" s="1"/>
  <c r="Q353" i="8"/>
  <c r="Q363" i="8" s="1"/>
  <c r="S69" i="4"/>
  <c r="S73" i="4" s="1"/>
  <c r="S54" i="4"/>
  <c r="Q331" i="8"/>
  <c r="P353" i="8"/>
  <c r="P351" i="8"/>
  <c r="P352" i="8"/>
  <c r="S63" i="4"/>
  <c r="T64" i="4" s="1"/>
  <c r="T68" i="4" s="1"/>
  <c r="S53" i="4"/>
  <c r="S402" i="8"/>
  <c r="S41" i="4"/>
  <c r="T42" i="4" s="1"/>
  <c r="T52" i="4" s="1"/>
  <c r="T112" i="8"/>
  <c r="T105" i="8"/>
  <c r="T119" i="8"/>
  <c r="T126" i="8"/>
  <c r="R322" i="8"/>
  <c r="R323" i="8" s="1"/>
  <c r="R330" i="8" s="1"/>
  <c r="R315" i="8"/>
  <c r="R316" i="8" s="1"/>
  <c r="R329" i="8" s="1"/>
  <c r="R308" i="8"/>
  <c r="R309" i="8" s="1"/>
  <c r="R328" i="8" s="1"/>
  <c r="R301" i="8"/>
  <c r="R302" i="8" s="1"/>
  <c r="R327" i="8" s="1"/>
  <c r="R294" i="8"/>
  <c r="R295" i="8" s="1"/>
  <c r="R350" i="8" s="1"/>
  <c r="R287" i="8"/>
  <c r="R288" i="8" s="1"/>
  <c r="R339" i="8" s="1"/>
  <c r="R85" i="4"/>
  <c r="R58" i="4"/>
  <c r="V4" i="12"/>
  <c r="V4" i="11"/>
  <c r="V4" i="10"/>
  <c r="V4" i="9"/>
  <c r="V4" i="8"/>
  <c r="V4" i="5"/>
  <c r="W90" i="4"/>
  <c r="W4" i="16" s="1"/>
  <c r="V4" i="4"/>
  <c r="V11" i="4"/>
  <c r="V12" i="4" s="1"/>
  <c r="V4" i="3"/>
  <c r="V4" i="7"/>
  <c r="T2" i="8"/>
  <c r="T47" i="4"/>
  <c r="T31" i="4"/>
  <c r="T32" i="4" s="1"/>
  <c r="T25" i="4"/>
  <c r="T26" i="4" s="1"/>
  <c r="T2" i="4"/>
  <c r="T2" i="3"/>
  <c r="T2" i="5"/>
  <c r="S36" i="4"/>
  <c r="S84" i="4"/>
  <c r="S86" i="4" s="1"/>
  <c r="S3" i="16" s="1"/>
  <c r="Q369" i="8" l="1"/>
  <c r="Q364" i="8"/>
  <c r="Q368" i="8" s="1"/>
  <c r="M127" i="8"/>
  <c r="L194" i="8"/>
  <c r="L131" i="8"/>
  <c r="L133" i="8" s="1"/>
  <c r="L137" i="8" s="1"/>
  <c r="M106" i="8"/>
  <c r="M176" i="8" s="1"/>
  <c r="S406" i="8"/>
  <c r="S421" i="8" s="1"/>
  <c r="S408" i="8"/>
  <c r="S423" i="8" s="1"/>
  <c r="S405" i="8"/>
  <c r="S420" i="8" s="1"/>
  <c r="S407" i="8"/>
  <c r="S422" i="8" s="1"/>
  <c r="S404" i="8"/>
  <c r="S419" i="8" s="1"/>
  <c r="L142" i="8"/>
  <c r="L144" i="8" s="1"/>
  <c r="L148" i="8" s="1"/>
  <c r="M120" i="8"/>
  <c r="M153" i="8" s="1"/>
  <c r="M155" i="8" s="1"/>
  <c r="M159" i="8" s="1"/>
  <c r="M113" i="8"/>
  <c r="M182" i="8" s="1"/>
  <c r="L153" i="8"/>
  <c r="L155" i="8" s="1"/>
  <c r="L159" i="8" s="1"/>
  <c r="U2" i="11"/>
  <c r="U2" i="12"/>
  <c r="U2" i="10"/>
  <c r="U2" i="9"/>
  <c r="U2" i="7"/>
  <c r="S3" i="11"/>
  <c r="S3" i="10"/>
  <c r="S3" i="7"/>
  <c r="S3" i="12"/>
  <c r="S3" i="9"/>
  <c r="S132" i="8"/>
  <c r="S154" i="8"/>
  <c r="S165" i="8"/>
  <c r="S143" i="8"/>
  <c r="Y85" i="8"/>
  <c r="Y87" i="8" s="1"/>
  <c r="Y111" i="8" s="1"/>
  <c r="Y97" i="8"/>
  <c r="Y99" i="8" s="1"/>
  <c r="Y125" i="8" s="1"/>
  <c r="Y10" i="10"/>
  <c r="Y91" i="8"/>
  <c r="Y93" i="8" s="1"/>
  <c r="Y118" i="8" s="1"/>
  <c r="X10" i="10"/>
  <c r="X91" i="8"/>
  <c r="X93" i="8" s="1"/>
  <c r="X118" i="8" s="1"/>
  <c r="X79" i="8"/>
  <c r="X81" i="8" s="1"/>
  <c r="X104" i="8" s="1"/>
  <c r="X85" i="8"/>
  <c r="X87" i="8" s="1"/>
  <c r="X111" i="8" s="1"/>
  <c r="X97" i="8"/>
  <c r="X99" i="8" s="1"/>
  <c r="X125" i="8" s="1"/>
  <c r="AB79" i="8"/>
  <c r="AB81" i="8" s="1"/>
  <c r="AB104" i="8" s="1"/>
  <c r="R79" i="8"/>
  <c r="R81" i="8" s="1"/>
  <c r="R104" i="8" s="1"/>
  <c r="R85" i="8"/>
  <c r="R87" i="8" s="1"/>
  <c r="R111" i="8" s="1"/>
  <c r="R97" i="8"/>
  <c r="R99" i="8" s="1"/>
  <c r="R125" i="8" s="1"/>
  <c r="R91" i="8"/>
  <c r="R93" i="8" s="1"/>
  <c r="R118" i="8" s="1"/>
  <c r="Q91" i="8"/>
  <c r="Q93" i="8" s="1"/>
  <c r="Q118" i="8" s="1"/>
  <c r="Q97" i="8"/>
  <c r="Q99" i="8" s="1"/>
  <c r="Q125" i="8" s="1"/>
  <c r="Q79" i="8"/>
  <c r="Q81" i="8" s="1"/>
  <c r="Q104" i="8" s="1"/>
  <c r="Q85" i="8"/>
  <c r="Q87" i="8" s="1"/>
  <c r="Q111" i="8" s="1"/>
  <c r="AB97" i="8"/>
  <c r="AB99" i="8" s="1"/>
  <c r="AB125" i="8" s="1"/>
  <c r="AB10" i="10"/>
  <c r="AB85" i="8"/>
  <c r="AB87" i="8" s="1"/>
  <c r="AB111" i="8" s="1"/>
  <c r="M194" i="8"/>
  <c r="M164" i="8"/>
  <c r="M166" i="8" s="1"/>
  <c r="M170" i="8" s="1"/>
  <c r="N127" i="8"/>
  <c r="T69" i="4"/>
  <c r="T73" i="4" s="1"/>
  <c r="T54" i="4"/>
  <c r="T315" i="8" s="1"/>
  <c r="T316" i="8" s="1"/>
  <c r="T329" i="8" s="1"/>
  <c r="P375" i="8"/>
  <c r="W4" i="12"/>
  <c r="W4" i="11"/>
  <c r="W4" i="10"/>
  <c r="W4" i="9"/>
  <c r="W4" i="8"/>
  <c r="W4" i="4"/>
  <c r="W11" i="4"/>
  <c r="W12" i="4" s="1"/>
  <c r="W4" i="5"/>
  <c r="W4" i="7"/>
  <c r="X90" i="4"/>
  <c r="W4" i="3"/>
  <c r="T402" i="8"/>
  <c r="T41" i="4"/>
  <c r="U42" i="4" s="1"/>
  <c r="U52" i="4" s="1"/>
  <c r="L412" i="8"/>
  <c r="L424" i="8" s="1"/>
  <c r="L433" i="8" s="1"/>
  <c r="L440" i="8" s="1"/>
  <c r="Q360" i="8"/>
  <c r="Q370" i="8" s="1"/>
  <c r="L414" i="8"/>
  <c r="L426" i="8" s="1"/>
  <c r="L435" i="8" s="1"/>
  <c r="L442" i="8" s="1"/>
  <c r="S3" i="8"/>
  <c r="S3" i="3"/>
  <c r="S3" i="5"/>
  <c r="S3" i="4"/>
  <c r="S403" i="8"/>
  <c r="S418" i="8" s="1"/>
  <c r="P362" i="8"/>
  <c r="Q358" i="8"/>
  <c r="Q366" i="8" s="1"/>
  <c r="L417" i="8"/>
  <c r="L429" i="8" s="1"/>
  <c r="L438" i="8" s="1"/>
  <c r="L445" i="8" s="1"/>
  <c r="T36" i="4"/>
  <c r="T84" i="4"/>
  <c r="T86" i="4" s="1"/>
  <c r="T3" i="16" s="1"/>
  <c r="R342" i="8"/>
  <c r="R359" i="8" s="1"/>
  <c r="R340" i="8"/>
  <c r="R357" i="8" s="1"/>
  <c r="R365" i="8" s="1"/>
  <c r="R341" i="8"/>
  <c r="R358" i="8" s="1"/>
  <c r="R366" i="8" s="1"/>
  <c r="R343" i="8"/>
  <c r="R360" i="8" s="1"/>
  <c r="R370" i="8" s="1"/>
  <c r="L416" i="8"/>
  <c r="L428" i="8" s="1"/>
  <c r="L437" i="8" s="1"/>
  <c r="L444" i="8" s="1"/>
  <c r="P361" i="8"/>
  <c r="R353" i="8"/>
  <c r="R363" i="8" s="1"/>
  <c r="R352" i="8"/>
  <c r="R362" i="8" s="1"/>
  <c r="R351" i="8"/>
  <c r="R361" i="8" s="1"/>
  <c r="R367" i="8" s="1"/>
  <c r="P377" i="8"/>
  <c r="U126" i="8"/>
  <c r="U105" i="8"/>
  <c r="U119" i="8"/>
  <c r="U112" i="8"/>
  <c r="L413" i="8"/>
  <c r="L425" i="8" s="1"/>
  <c r="L434" i="8" s="1"/>
  <c r="L441" i="8" s="1"/>
  <c r="R331" i="8"/>
  <c r="P374" i="8"/>
  <c r="Q376" i="8"/>
  <c r="Q374" i="8"/>
  <c r="Q378" i="8"/>
  <c r="U2" i="8"/>
  <c r="U47" i="4"/>
  <c r="U31" i="4"/>
  <c r="U32" i="4" s="1"/>
  <c r="U25" i="4"/>
  <c r="U26" i="4" s="1"/>
  <c r="U2" i="3"/>
  <c r="U2" i="5"/>
  <c r="U2" i="4"/>
  <c r="V79" i="4"/>
  <c r="V80" i="4" s="1"/>
  <c r="V2" i="16" s="1"/>
  <c r="V19" i="4"/>
  <c r="V20" i="4" s="1"/>
  <c r="P363" i="8"/>
  <c r="S301" i="8"/>
  <c r="S302" i="8" s="1"/>
  <c r="S327" i="8" s="1"/>
  <c r="S294" i="8"/>
  <c r="S295" i="8" s="1"/>
  <c r="S350" i="8" s="1"/>
  <c r="S287" i="8"/>
  <c r="S288" i="8" s="1"/>
  <c r="S339" i="8" s="1"/>
  <c r="S322" i="8"/>
  <c r="S323" i="8" s="1"/>
  <c r="S330" i="8" s="1"/>
  <c r="S315" i="8"/>
  <c r="S316" i="8" s="1"/>
  <c r="S329" i="8" s="1"/>
  <c r="S308" i="8"/>
  <c r="S309" i="8" s="1"/>
  <c r="S328" i="8" s="1"/>
  <c r="S85" i="4"/>
  <c r="S58" i="4"/>
  <c r="T48" i="4"/>
  <c r="L415" i="8"/>
  <c r="L427" i="8" s="1"/>
  <c r="L436" i="8" s="1"/>
  <c r="L443" i="8" s="1"/>
  <c r="X11" i="4" l="1"/>
  <c r="X12" i="4" s="1"/>
  <c r="X4" i="4"/>
  <c r="X4" i="7"/>
  <c r="X4" i="16"/>
  <c r="X4" i="8"/>
  <c r="X4" i="5"/>
  <c r="X4" i="3"/>
  <c r="Y90" i="4"/>
  <c r="Y4" i="16" s="1"/>
  <c r="P387" i="8"/>
  <c r="P413" i="8" s="1"/>
  <c r="P425" i="8" s="1"/>
  <c r="P434" i="8" s="1"/>
  <c r="P441" i="8" s="1"/>
  <c r="P450" i="8" s="1"/>
  <c r="Q386" i="8"/>
  <c r="Q412" i="8" s="1"/>
  <c r="Q424" i="8" s="1"/>
  <c r="Q433" i="8" s="1"/>
  <c r="Q440" i="8" s="1"/>
  <c r="Q449" i="8" s="1"/>
  <c r="Q388" i="8"/>
  <c r="Q414" i="8" s="1"/>
  <c r="Q426" i="8" s="1"/>
  <c r="Q435" i="8" s="1"/>
  <c r="Q442" i="8" s="1"/>
  <c r="Q451" i="8" s="1"/>
  <c r="P386" i="8"/>
  <c r="P412" i="8" s="1"/>
  <c r="P424" i="8" s="1"/>
  <c r="P433" i="8" s="1"/>
  <c r="P440" i="8" s="1"/>
  <c r="P449" i="8" s="1"/>
  <c r="Q390" i="8"/>
  <c r="Q416" i="8" s="1"/>
  <c r="Q428" i="8" s="1"/>
  <c r="Q437" i="8" s="1"/>
  <c r="Q444" i="8" s="1"/>
  <c r="Q453" i="8" s="1"/>
  <c r="P389" i="8"/>
  <c r="P415" i="8" s="1"/>
  <c r="P427" i="8" s="1"/>
  <c r="P436" i="8" s="1"/>
  <c r="P443" i="8" s="1"/>
  <c r="P452" i="8" s="1"/>
  <c r="R369" i="8"/>
  <c r="P367" i="8"/>
  <c r="P376" i="8" s="1"/>
  <c r="P369" i="8"/>
  <c r="P378" i="8" s="1"/>
  <c r="P370" i="8"/>
  <c r="P379" i="8" s="1"/>
  <c r="R364" i="8"/>
  <c r="R368" i="8" s="1"/>
  <c r="R377" i="8" s="1"/>
  <c r="L451" i="8"/>
  <c r="L449" i="8"/>
  <c r="L452" i="8"/>
  <c r="L450" i="8"/>
  <c r="L453" i="8"/>
  <c r="L454" i="8"/>
  <c r="N106" i="8"/>
  <c r="N131" i="8" s="1"/>
  <c r="N133" i="8" s="1"/>
  <c r="N137" i="8" s="1"/>
  <c r="M131" i="8"/>
  <c r="M133" i="8" s="1"/>
  <c r="M137" i="8" s="1"/>
  <c r="M188" i="8"/>
  <c r="T406" i="8"/>
  <c r="T421" i="8" s="1"/>
  <c r="T408" i="8"/>
  <c r="T423" i="8" s="1"/>
  <c r="T405" i="8"/>
  <c r="T420" i="8" s="1"/>
  <c r="T404" i="8"/>
  <c r="T419" i="8" s="1"/>
  <c r="T407" i="8"/>
  <c r="T422" i="8" s="1"/>
  <c r="N120" i="8"/>
  <c r="O120" i="8" s="1"/>
  <c r="N113" i="8"/>
  <c r="O113" i="8" s="1"/>
  <c r="M142" i="8"/>
  <c r="M144" i="8" s="1"/>
  <c r="M148" i="8" s="1"/>
  <c r="T3" i="11"/>
  <c r="T3" i="12"/>
  <c r="T3" i="10"/>
  <c r="T3" i="9"/>
  <c r="T3" i="7"/>
  <c r="T132" i="8"/>
  <c r="T143" i="8"/>
  <c r="T154" i="8"/>
  <c r="T165" i="8"/>
  <c r="N164" i="8"/>
  <c r="N166" i="8" s="1"/>
  <c r="N170" i="8" s="1"/>
  <c r="N194" i="8"/>
  <c r="O127" i="8"/>
  <c r="T58" i="4"/>
  <c r="T294" i="8"/>
  <c r="T295" i="8" s="1"/>
  <c r="T350" i="8" s="1"/>
  <c r="T353" i="8" s="1"/>
  <c r="T363" i="8" s="1"/>
  <c r="T85" i="4"/>
  <c r="T301" i="8"/>
  <c r="T302" i="8" s="1"/>
  <c r="T327" i="8" s="1"/>
  <c r="T287" i="8"/>
  <c r="T308" i="8"/>
  <c r="T309" i="8" s="1"/>
  <c r="T328" i="8" s="1"/>
  <c r="T322" i="8"/>
  <c r="T323" i="8" s="1"/>
  <c r="T330" i="8" s="1"/>
  <c r="O374" i="8"/>
  <c r="O386" i="8" s="1"/>
  <c r="Q379" i="8"/>
  <c r="S331" i="8"/>
  <c r="V119" i="8"/>
  <c r="V105" i="8"/>
  <c r="V126" i="8"/>
  <c r="V112" i="8"/>
  <c r="O378" i="8"/>
  <c r="O390" i="8" s="1"/>
  <c r="T3" i="8"/>
  <c r="T3" i="3"/>
  <c r="T3" i="5"/>
  <c r="T3" i="4"/>
  <c r="V2" i="12"/>
  <c r="V2" i="11"/>
  <c r="V2" i="10"/>
  <c r="V2" i="9"/>
  <c r="V2" i="8"/>
  <c r="V2" i="7"/>
  <c r="V47" i="4"/>
  <c r="V48" i="4" s="1"/>
  <c r="V31" i="4"/>
  <c r="V32" i="4" s="1"/>
  <c r="V25" i="4"/>
  <c r="V26" i="4" s="1"/>
  <c r="V2" i="3"/>
  <c r="V2" i="5"/>
  <c r="V2" i="4"/>
  <c r="U402" i="8"/>
  <c r="U41" i="4"/>
  <c r="V42" i="4" s="1"/>
  <c r="V52" i="4" s="1"/>
  <c r="O379" i="8"/>
  <c r="O391" i="8" s="1"/>
  <c r="W19" i="4"/>
  <c r="W20" i="4" s="1"/>
  <c r="W79" i="4"/>
  <c r="W80" i="4" s="1"/>
  <c r="W2" i="16" s="1"/>
  <c r="O377" i="8"/>
  <c r="O389" i="8" s="1"/>
  <c r="O376" i="8"/>
  <c r="O388" i="8" s="1"/>
  <c r="U36" i="4"/>
  <c r="U84" i="4"/>
  <c r="U86" i="4" s="1"/>
  <c r="U3" i="16" s="1"/>
  <c r="R374" i="8"/>
  <c r="R375" i="8"/>
  <c r="O375" i="8"/>
  <c r="O387" i="8" s="1"/>
  <c r="Q375" i="8"/>
  <c r="T63" i="4"/>
  <c r="U64" i="4" s="1"/>
  <c r="U68" i="4" s="1"/>
  <c r="U69" i="4" s="1"/>
  <c r="U73" i="4" s="1"/>
  <c r="T53" i="4"/>
  <c r="U54" i="4" s="1"/>
  <c r="Q377" i="8"/>
  <c r="S343" i="8"/>
  <c r="S360" i="8" s="1"/>
  <c r="S341" i="8"/>
  <c r="S358" i="8" s="1"/>
  <c r="S366" i="8" s="1"/>
  <c r="S342" i="8"/>
  <c r="S359" i="8" s="1"/>
  <c r="S340" i="8"/>
  <c r="S357" i="8" s="1"/>
  <c r="S365" i="8" s="1"/>
  <c r="S351" i="8"/>
  <c r="S361" i="8" s="1"/>
  <c r="S367" i="8" s="1"/>
  <c r="S353" i="8"/>
  <c r="S363" i="8" s="1"/>
  <c r="S352" i="8"/>
  <c r="S362" i="8" s="1"/>
  <c r="U48" i="4"/>
  <c r="T403" i="8"/>
  <c r="T418" i="8" s="1"/>
  <c r="X4" i="12"/>
  <c r="X4" i="11"/>
  <c r="X4" i="10"/>
  <c r="X4" i="9"/>
  <c r="X19" i="4" l="1"/>
  <c r="X20" i="4" s="1"/>
  <c r="X79" i="4"/>
  <c r="X80" i="4" s="1"/>
  <c r="X2" i="16" s="1"/>
  <c r="P390" i="8"/>
  <c r="P416" i="8" s="1"/>
  <c r="P428" i="8" s="1"/>
  <c r="P437" i="8" s="1"/>
  <c r="P444" i="8" s="1"/>
  <c r="P453" i="8" s="1"/>
  <c r="Q389" i="8"/>
  <c r="Q415" i="8" s="1"/>
  <c r="Q427" i="8" s="1"/>
  <c r="Q436" i="8" s="1"/>
  <c r="Q443" i="8" s="1"/>
  <c r="Q452" i="8" s="1"/>
  <c r="Q387" i="8"/>
  <c r="Q413" i="8" s="1"/>
  <c r="Q425" i="8" s="1"/>
  <c r="Q434" i="8" s="1"/>
  <c r="Q441" i="8" s="1"/>
  <c r="Q450" i="8" s="1"/>
  <c r="P388" i="8"/>
  <c r="P414" i="8" s="1"/>
  <c r="P426" i="8" s="1"/>
  <c r="P435" i="8" s="1"/>
  <c r="P442" i="8" s="1"/>
  <c r="P451" i="8" s="1"/>
  <c r="P391" i="8"/>
  <c r="P417" i="8" s="1"/>
  <c r="P429" i="8" s="1"/>
  <c r="P438" i="8" s="1"/>
  <c r="P445" i="8" s="1"/>
  <c r="P454" i="8" s="1"/>
  <c r="R387" i="8"/>
  <c r="R413" i="8" s="1"/>
  <c r="R425" i="8" s="1"/>
  <c r="R434" i="8" s="1"/>
  <c r="R441" i="8" s="1"/>
  <c r="R450" i="8" s="1"/>
  <c r="R386" i="8"/>
  <c r="R412" i="8" s="1"/>
  <c r="R424" i="8" s="1"/>
  <c r="R433" i="8" s="1"/>
  <c r="R440" i="8" s="1"/>
  <c r="R449" i="8" s="1"/>
  <c r="Q417" i="8"/>
  <c r="Q429" i="8" s="1"/>
  <c r="Q438" i="8" s="1"/>
  <c r="Q445" i="8" s="1"/>
  <c r="Q454" i="8" s="1"/>
  <c r="Q391" i="8"/>
  <c r="R389" i="8"/>
  <c r="R415" i="8" s="1"/>
  <c r="R427" i="8" s="1"/>
  <c r="R436" i="8" s="1"/>
  <c r="R443" i="8" s="1"/>
  <c r="R452" i="8" s="1"/>
  <c r="O106" i="8"/>
  <c r="O131" i="8" s="1"/>
  <c r="O133" i="8" s="1"/>
  <c r="O137" i="8" s="1"/>
  <c r="S369" i="8"/>
  <c r="S378" i="8" s="1"/>
  <c r="N188" i="8"/>
  <c r="S370" i="8"/>
  <c r="S379" i="8" s="1"/>
  <c r="S391" i="8" s="1"/>
  <c r="S364" i="8"/>
  <c r="S368" i="8" s="1"/>
  <c r="X2" i="3"/>
  <c r="X31" i="4"/>
  <c r="X32" i="4" s="1"/>
  <c r="X2" i="5"/>
  <c r="X2" i="7"/>
  <c r="X2" i="8"/>
  <c r="X47" i="4"/>
  <c r="N176" i="8"/>
  <c r="N153" i="8"/>
  <c r="N155" i="8" s="1"/>
  <c r="N159" i="8" s="1"/>
  <c r="U406" i="8"/>
  <c r="U421" i="8" s="1"/>
  <c r="U408" i="8"/>
  <c r="U423" i="8" s="1"/>
  <c r="U407" i="8"/>
  <c r="U422" i="8" s="1"/>
  <c r="U405" i="8"/>
  <c r="U420" i="8" s="1"/>
  <c r="U404" i="8"/>
  <c r="U419" i="8" s="1"/>
  <c r="N182" i="8"/>
  <c r="N142" i="8"/>
  <c r="N144" i="8" s="1"/>
  <c r="N148" i="8" s="1"/>
  <c r="T288" i="8"/>
  <c r="T339" i="8" s="1"/>
  <c r="U3" i="11"/>
  <c r="U3" i="12"/>
  <c r="U3" i="10"/>
  <c r="U3" i="9"/>
  <c r="U3" i="7"/>
  <c r="U143" i="8"/>
  <c r="U132" i="8"/>
  <c r="U165" i="8"/>
  <c r="U154" i="8"/>
  <c r="T352" i="8"/>
  <c r="T362" i="8" s="1"/>
  <c r="O188" i="8"/>
  <c r="O153" i="8"/>
  <c r="O155" i="8" s="1"/>
  <c r="O159" i="8" s="1"/>
  <c r="P120" i="8"/>
  <c r="O164" i="8"/>
  <c r="O166" i="8" s="1"/>
  <c r="O170" i="8" s="1"/>
  <c r="O194" i="8"/>
  <c r="P127" i="8"/>
  <c r="O176" i="8"/>
  <c r="O182" i="8"/>
  <c r="O142" i="8"/>
  <c r="O144" i="8" s="1"/>
  <c r="O148" i="8" s="1"/>
  <c r="P113" i="8"/>
  <c r="T351" i="8"/>
  <c r="T361" i="8" s="1"/>
  <c r="T367" i="8" s="1"/>
  <c r="T331" i="8"/>
  <c r="R379" i="8"/>
  <c r="U294" i="8"/>
  <c r="U295" i="8" s="1"/>
  <c r="U350" i="8" s="1"/>
  <c r="U287" i="8"/>
  <c r="U288" i="8" s="1"/>
  <c r="U339" i="8" s="1"/>
  <c r="U322" i="8"/>
  <c r="U323" i="8" s="1"/>
  <c r="U330" i="8" s="1"/>
  <c r="U315" i="8"/>
  <c r="U316" i="8" s="1"/>
  <c r="U329" i="8" s="1"/>
  <c r="U308" i="8"/>
  <c r="U309" i="8" s="1"/>
  <c r="U328" i="8" s="1"/>
  <c r="U301" i="8"/>
  <c r="U302" i="8" s="1"/>
  <c r="U327" i="8" s="1"/>
  <c r="U85" i="4"/>
  <c r="U58" i="4"/>
  <c r="V63" i="4"/>
  <c r="W64" i="4" s="1"/>
  <c r="W68" i="4" s="1"/>
  <c r="V53" i="4"/>
  <c r="O417" i="8"/>
  <c r="O429" i="8" s="1"/>
  <c r="O438" i="8" s="1"/>
  <c r="O445" i="8" s="1"/>
  <c r="O413" i="8"/>
  <c r="O425" i="8" s="1"/>
  <c r="O434" i="8" s="1"/>
  <c r="O441" i="8" s="1"/>
  <c r="U3" i="8"/>
  <c r="U3" i="3"/>
  <c r="U3" i="5"/>
  <c r="U3" i="4"/>
  <c r="V17" i="10"/>
  <c r="V11" i="10"/>
  <c r="V12" i="10" s="1"/>
  <c r="V29" i="10" s="1"/>
  <c r="V176" i="9"/>
  <c r="V24" i="9"/>
  <c r="V11" i="9"/>
  <c r="V12" i="9" s="1"/>
  <c r="V402" i="8"/>
  <c r="V41" i="4"/>
  <c r="W42" i="4" s="1"/>
  <c r="W52" i="4" s="1"/>
  <c r="O412" i="8"/>
  <c r="O424" i="8" s="1"/>
  <c r="O433" i="8" s="1"/>
  <c r="O440" i="8" s="1"/>
  <c r="U63" i="4"/>
  <c r="V64" i="4" s="1"/>
  <c r="V68" i="4" s="1"/>
  <c r="V69" i="4" s="1"/>
  <c r="V73" i="4" s="1"/>
  <c r="U53" i="4"/>
  <c r="V54" i="4" s="1"/>
  <c r="O415" i="8"/>
  <c r="O427" i="8" s="1"/>
  <c r="O436" i="8" s="1"/>
  <c r="O443" i="8" s="1"/>
  <c r="Y4" i="12"/>
  <c r="Y4" i="11"/>
  <c r="Y4" i="10"/>
  <c r="Y4" i="9"/>
  <c r="Y4" i="8"/>
  <c r="Y4" i="7"/>
  <c r="Y4" i="3"/>
  <c r="Y11" i="4"/>
  <c r="Y12" i="4" s="1"/>
  <c r="Y4" i="5"/>
  <c r="Z90" i="4"/>
  <c r="Z4" i="16" s="1"/>
  <c r="Y4" i="4"/>
  <c r="W2" i="12"/>
  <c r="W2" i="11"/>
  <c r="W2" i="10"/>
  <c r="W2" i="9"/>
  <c r="W2" i="8"/>
  <c r="W25" i="4"/>
  <c r="W26" i="4" s="1"/>
  <c r="W31" i="4"/>
  <c r="W32" i="4" s="1"/>
  <c r="W2" i="3"/>
  <c r="W2" i="5"/>
  <c r="W2" i="7"/>
  <c r="W2" i="4"/>
  <c r="W47" i="4"/>
  <c r="V36" i="4"/>
  <c r="V84" i="4"/>
  <c r="V86" i="4" s="1"/>
  <c r="V3" i="16" s="1"/>
  <c r="S374" i="8"/>
  <c r="S375" i="8"/>
  <c r="S387" i="8" s="1"/>
  <c r="S376" i="8"/>
  <c r="O414" i="8"/>
  <c r="O426" i="8" s="1"/>
  <c r="O435" i="8" s="1"/>
  <c r="O442" i="8" s="1"/>
  <c r="W112" i="8"/>
  <c r="W126" i="8"/>
  <c r="W105" i="8"/>
  <c r="W119" i="8"/>
  <c r="U403" i="8"/>
  <c r="U418" i="8" s="1"/>
  <c r="O416" i="8"/>
  <c r="O428" i="8" s="1"/>
  <c r="O437" i="8" s="1"/>
  <c r="O444" i="8" s="1"/>
  <c r="X2" i="4" l="1"/>
  <c r="X25" i="4"/>
  <c r="X26" i="4" s="1"/>
  <c r="X41" i="4" s="1"/>
  <c r="Y42" i="4" s="1"/>
  <c r="S390" i="8"/>
  <c r="S416" i="8" s="1"/>
  <c r="S428" i="8" s="1"/>
  <c r="S437" i="8" s="1"/>
  <c r="S444" i="8" s="1"/>
  <c r="S453" i="8" s="1"/>
  <c r="S386" i="8"/>
  <c r="S412" i="8" s="1"/>
  <c r="S424" i="8" s="1"/>
  <c r="S433" i="8" s="1"/>
  <c r="S440" i="8" s="1"/>
  <c r="S449" i="8" s="1"/>
  <c r="S388" i="8"/>
  <c r="S414" i="8" s="1"/>
  <c r="S426" i="8" s="1"/>
  <c r="S435" i="8" s="1"/>
  <c r="S442" i="8" s="1"/>
  <c r="S451" i="8" s="1"/>
  <c r="R391" i="8"/>
  <c r="R417" i="8" s="1"/>
  <c r="R429" i="8" s="1"/>
  <c r="R438" i="8" s="1"/>
  <c r="R445" i="8" s="1"/>
  <c r="R454" i="8" s="1"/>
  <c r="P106" i="8"/>
  <c r="Q106" i="8" s="1"/>
  <c r="T364" i="8"/>
  <c r="T368" i="8" s="1"/>
  <c r="X36" i="4"/>
  <c r="X84" i="4"/>
  <c r="W48" i="4"/>
  <c r="W63" i="4" s="1"/>
  <c r="X64" i="4" s="1"/>
  <c r="X68" i="4" s="1"/>
  <c r="X48" i="4"/>
  <c r="O451" i="8"/>
  <c r="O452" i="8"/>
  <c r="O453" i="8"/>
  <c r="O450" i="8"/>
  <c r="O449" i="8"/>
  <c r="O454" i="8"/>
  <c r="V404" i="8"/>
  <c r="V419" i="8" s="1"/>
  <c r="V407" i="8"/>
  <c r="V422" i="8" s="1"/>
  <c r="V406" i="8"/>
  <c r="V421" i="8" s="1"/>
  <c r="V405" i="8"/>
  <c r="V420" i="8" s="1"/>
  <c r="V408" i="8"/>
  <c r="V423" i="8" s="1"/>
  <c r="T340" i="8"/>
  <c r="T357" i="8" s="1"/>
  <c r="T341" i="8"/>
  <c r="T358" i="8" s="1"/>
  <c r="T366" i="8" s="1"/>
  <c r="T342" i="8"/>
  <c r="T359" i="8" s="1"/>
  <c r="T369" i="8" s="1"/>
  <c r="T343" i="8"/>
  <c r="T360" i="8" s="1"/>
  <c r="T370" i="8" s="1"/>
  <c r="V154" i="8"/>
  <c r="V143" i="8"/>
  <c r="V165" i="8"/>
  <c r="V132" i="8"/>
  <c r="P131" i="8"/>
  <c r="P133" i="8" s="1"/>
  <c r="P137" i="8" s="1"/>
  <c r="P188" i="8"/>
  <c r="P153" i="8"/>
  <c r="P155" i="8" s="1"/>
  <c r="P159" i="8" s="1"/>
  <c r="Q120" i="8"/>
  <c r="P164" i="8"/>
  <c r="P166" i="8" s="1"/>
  <c r="P170" i="8" s="1"/>
  <c r="P194" i="8"/>
  <c r="Q127" i="8"/>
  <c r="P182" i="8"/>
  <c r="P142" i="8"/>
  <c r="P144" i="8" s="1"/>
  <c r="P148" i="8" s="1"/>
  <c r="Q113" i="8"/>
  <c r="S377" i="8"/>
  <c r="W54" i="4"/>
  <c r="W322" i="8" s="1"/>
  <c r="S417" i="8"/>
  <c r="S429" i="8" s="1"/>
  <c r="S438" i="8" s="1"/>
  <c r="S445" i="8" s="1"/>
  <c r="S454" i="8" s="1"/>
  <c r="S413" i="8"/>
  <c r="S425" i="8" s="1"/>
  <c r="S434" i="8" s="1"/>
  <c r="S441" i="8" s="1"/>
  <c r="S450" i="8" s="1"/>
  <c r="W17" i="10"/>
  <c r="W11" i="10"/>
  <c r="W12" i="10" s="1"/>
  <c r="W29" i="10" s="1"/>
  <c r="W176" i="9"/>
  <c r="W11" i="9"/>
  <c r="W12" i="9" s="1"/>
  <c r="W36" i="9" s="1"/>
  <c r="W24" i="9"/>
  <c r="W402" i="8"/>
  <c r="W41" i="4"/>
  <c r="X42" i="4" s="1"/>
  <c r="X52" i="4" s="1"/>
  <c r="Y19" i="4"/>
  <c r="Y20" i="4" s="1"/>
  <c r="Y79" i="4"/>
  <c r="Y80" i="4" s="1"/>
  <c r="Y2" i="16" s="1"/>
  <c r="U352" i="8"/>
  <c r="U362" i="8" s="1"/>
  <c r="U351" i="8"/>
  <c r="U361" i="8" s="1"/>
  <c r="U367" i="8" s="1"/>
  <c r="U353" i="8"/>
  <c r="U363" i="8" s="1"/>
  <c r="W53" i="4"/>
  <c r="R376" i="8"/>
  <c r="R388" i="8" s="1"/>
  <c r="X2" i="12"/>
  <c r="X2" i="11"/>
  <c r="X2" i="10"/>
  <c r="X2" i="9"/>
  <c r="V3" i="12"/>
  <c r="V3" i="11"/>
  <c r="V3" i="10"/>
  <c r="V3" i="9"/>
  <c r="V3" i="8"/>
  <c r="V3" i="5"/>
  <c r="V3" i="4"/>
  <c r="V3" i="3"/>
  <c r="V3" i="7"/>
  <c r="R378" i="8"/>
  <c r="R390" i="8" s="1"/>
  <c r="X126" i="8"/>
  <c r="X105" i="8"/>
  <c r="X119" i="8"/>
  <c r="X112" i="8"/>
  <c r="U331" i="8"/>
  <c r="W69" i="4"/>
  <c r="W73" i="4" s="1"/>
  <c r="V403" i="8"/>
  <c r="V418" i="8" s="1"/>
  <c r="Z4" i="12"/>
  <c r="Z4" i="11"/>
  <c r="Z4" i="10"/>
  <c r="Z4" i="9"/>
  <c r="Z4" i="8"/>
  <c r="Z4" i="7"/>
  <c r="Z4" i="3"/>
  <c r="Z4" i="5"/>
  <c r="AA90" i="4"/>
  <c r="AA4" i="16" s="1"/>
  <c r="Z4" i="4"/>
  <c r="Z11" i="4"/>
  <c r="Z12" i="4" s="1"/>
  <c r="V188" i="9"/>
  <c r="V36" i="9"/>
  <c r="W36" i="4"/>
  <c r="W84" i="4"/>
  <c r="V274" i="10"/>
  <c r="V169" i="10"/>
  <c r="V30" i="10"/>
  <c r="V31" i="10" s="1"/>
  <c r="V63" i="10" s="1"/>
  <c r="V64" i="10"/>
  <c r="V68" i="10" s="1"/>
  <c r="V433" i="9"/>
  <c r="V328" i="9"/>
  <c r="V189" i="9"/>
  <c r="V190" i="9" s="1"/>
  <c r="V91" i="9"/>
  <c r="V223" i="9"/>
  <c r="V37" i="9"/>
  <c r="V322" i="8"/>
  <c r="V323" i="8" s="1"/>
  <c r="V330" i="8" s="1"/>
  <c r="V315" i="8"/>
  <c r="V316" i="8" s="1"/>
  <c r="V329" i="8" s="1"/>
  <c r="V308" i="8"/>
  <c r="V309" i="8" s="1"/>
  <c r="V328" i="8" s="1"/>
  <c r="V301" i="8"/>
  <c r="V302" i="8" s="1"/>
  <c r="V327" i="8" s="1"/>
  <c r="V294" i="8"/>
  <c r="V295" i="8" s="1"/>
  <c r="V350" i="8" s="1"/>
  <c r="V287" i="8"/>
  <c r="V288" i="8" s="1"/>
  <c r="V339" i="8" s="1"/>
  <c r="V85" i="4"/>
  <c r="V58" i="4"/>
  <c r="U343" i="8"/>
  <c r="U360" i="8" s="1"/>
  <c r="U370" i="8" s="1"/>
  <c r="U341" i="8"/>
  <c r="U358" i="8" s="1"/>
  <c r="U366" i="8" s="1"/>
  <c r="U342" i="8"/>
  <c r="U359" i="8" s="1"/>
  <c r="U340" i="8"/>
  <c r="U357" i="8" s="1"/>
  <c r="U365" i="8" s="1"/>
  <c r="P176" i="8" l="1"/>
  <c r="S389" i="8"/>
  <c r="S415" i="8" s="1"/>
  <c r="S427" i="8" s="1"/>
  <c r="S436" i="8" s="1"/>
  <c r="S443" i="8" s="1"/>
  <c r="S452" i="8" s="1"/>
  <c r="U369" i="8"/>
  <c r="T365" i="8"/>
  <c r="T374" i="8" s="1"/>
  <c r="U364" i="8"/>
  <c r="U368" i="8" s="1"/>
  <c r="U377" i="8" s="1"/>
  <c r="X69" i="4"/>
  <c r="X73" i="4" s="1"/>
  <c r="X54" i="4"/>
  <c r="X287" i="8" s="1"/>
  <c r="X53" i="4"/>
  <c r="X63" i="4"/>
  <c r="Y64" i="4" s="1"/>
  <c r="Y68" i="4" s="1"/>
  <c r="W404" i="8"/>
  <c r="W419" i="8" s="1"/>
  <c r="W407" i="8"/>
  <c r="W422" i="8" s="1"/>
  <c r="W408" i="8"/>
  <c r="W423" i="8" s="1"/>
  <c r="W405" i="8"/>
  <c r="W420" i="8" s="1"/>
  <c r="W406" i="8"/>
  <c r="W421" i="8" s="1"/>
  <c r="T376" i="8"/>
  <c r="T375" i="8"/>
  <c r="T378" i="8"/>
  <c r="T379" i="8"/>
  <c r="V38" i="9"/>
  <c r="V90" i="9" s="1"/>
  <c r="T377" i="8"/>
  <c r="W154" i="8"/>
  <c r="W143" i="8"/>
  <c r="W132" i="8"/>
  <c r="W165" i="8"/>
  <c r="Q182" i="8"/>
  <c r="Q142" i="8"/>
  <c r="Q144" i="8" s="1"/>
  <c r="Q148" i="8" s="1"/>
  <c r="R113" i="8"/>
  <c r="Q131" i="8"/>
  <c r="Q133" i="8" s="1"/>
  <c r="Q137" i="8" s="1"/>
  <c r="Q176" i="8"/>
  <c r="R106" i="8"/>
  <c r="Q194" i="8"/>
  <c r="Q164" i="8"/>
  <c r="Q166" i="8" s="1"/>
  <c r="Q170" i="8" s="1"/>
  <c r="R127" i="8"/>
  <c r="Q188" i="8"/>
  <c r="Q153" i="8"/>
  <c r="Q155" i="8" s="1"/>
  <c r="Q159" i="8" s="1"/>
  <c r="R120" i="8"/>
  <c r="W64" i="10"/>
  <c r="W274" i="10"/>
  <c r="W91" i="9"/>
  <c r="W433" i="9"/>
  <c r="W169" i="10"/>
  <c r="W287" i="8"/>
  <c r="W37" i="9"/>
  <c r="W38" i="9" s="1"/>
  <c r="W189" i="9"/>
  <c r="W301" i="8"/>
  <c r="W308" i="8"/>
  <c r="W315" i="8"/>
  <c r="W58" i="4"/>
  <c r="W85" i="4"/>
  <c r="W86" i="4" s="1"/>
  <c r="W3" i="16" s="1"/>
  <c r="W223" i="9"/>
  <c r="W328" i="9"/>
  <c r="W294" i="8"/>
  <c r="W30" i="10"/>
  <c r="V331" i="8"/>
  <c r="V66" i="10"/>
  <c r="V69" i="10"/>
  <c r="V67" i="10"/>
  <c r="V65" i="10"/>
  <c r="V77" i="10"/>
  <c r="V89" i="10" s="1"/>
  <c r="V70" i="10"/>
  <c r="U375" i="8"/>
  <c r="U378" i="8"/>
  <c r="U376" i="8"/>
  <c r="U379" i="8"/>
  <c r="U374" i="8"/>
  <c r="R414" i="8"/>
  <c r="R426" i="8" s="1"/>
  <c r="R435" i="8" s="1"/>
  <c r="R442" i="8" s="1"/>
  <c r="W403" i="8"/>
  <c r="W418" i="8" s="1"/>
  <c r="V273" i="10"/>
  <c r="V168" i="10"/>
  <c r="R416" i="8"/>
  <c r="R428" i="8" s="1"/>
  <c r="R437" i="8" s="1"/>
  <c r="R444" i="8" s="1"/>
  <c r="V174" i="10"/>
  <c r="V175" i="10"/>
  <c r="V171" i="10"/>
  <c r="V172" i="10"/>
  <c r="V170" i="10"/>
  <c r="V173" i="10"/>
  <c r="Z79" i="4"/>
  <c r="Z80" i="4" s="1"/>
  <c r="Z2" i="16" s="1"/>
  <c r="Z19" i="4"/>
  <c r="Z20" i="4" s="1"/>
  <c r="Y2" i="12"/>
  <c r="Y2" i="11"/>
  <c r="Y2" i="10"/>
  <c r="Y2" i="9"/>
  <c r="Y2" i="8"/>
  <c r="Y2" i="3"/>
  <c r="Y2" i="5"/>
  <c r="Y2" i="4"/>
  <c r="Y2" i="7"/>
  <c r="Y47" i="4"/>
  <c r="Y48" i="4" s="1"/>
  <c r="Y31" i="4"/>
  <c r="Y32" i="4" s="1"/>
  <c r="Y25" i="4"/>
  <c r="Y26" i="4" s="1"/>
  <c r="V228" i="9"/>
  <c r="V237" i="9" s="1"/>
  <c r="V249" i="9" s="1"/>
  <c r="V229" i="9"/>
  <c r="V238" i="9" s="1"/>
  <c r="V250" i="9" s="1"/>
  <c r="V224" i="9"/>
  <c r="V233" i="9" s="1"/>
  <c r="V245" i="9" s="1"/>
  <c r="V227" i="9"/>
  <c r="V236" i="9" s="1"/>
  <c r="V248" i="9" s="1"/>
  <c r="V226" i="9"/>
  <c r="V235" i="9" s="1"/>
  <c r="V247" i="9" s="1"/>
  <c r="V225" i="9"/>
  <c r="V234" i="9" s="1"/>
  <c r="V246" i="9" s="1"/>
  <c r="V275" i="10"/>
  <c r="V278" i="10"/>
  <c r="V276" i="10"/>
  <c r="V277" i="10"/>
  <c r="V280" i="10"/>
  <c r="V279" i="10"/>
  <c r="Y119" i="8"/>
  <c r="Y126" i="8"/>
  <c r="Y112" i="8"/>
  <c r="Y105" i="8"/>
  <c r="W188" i="9"/>
  <c r="V340" i="8"/>
  <c r="V357" i="8" s="1"/>
  <c r="V365" i="8" s="1"/>
  <c r="V342" i="8"/>
  <c r="V359" i="8" s="1"/>
  <c r="V343" i="8"/>
  <c r="V360" i="8" s="1"/>
  <c r="V341" i="8"/>
  <c r="V358" i="8" s="1"/>
  <c r="V366" i="8" s="1"/>
  <c r="V93" i="9"/>
  <c r="V102" i="9" s="1"/>
  <c r="V96" i="9"/>
  <c r="V105" i="9" s="1"/>
  <c r="V94" i="9"/>
  <c r="V103" i="9" s="1"/>
  <c r="V97" i="9"/>
  <c r="V106" i="9" s="1"/>
  <c r="V92" i="9"/>
  <c r="V101" i="9" s="1"/>
  <c r="V95" i="9"/>
  <c r="V104" i="9" s="1"/>
  <c r="AA4" i="12"/>
  <c r="AA4" i="11"/>
  <c r="AA4" i="10"/>
  <c r="AA4" i="9"/>
  <c r="AA4" i="8"/>
  <c r="AA4" i="3"/>
  <c r="AA4" i="5"/>
  <c r="AB90" i="4"/>
  <c r="AB4" i="16" s="1"/>
  <c r="AA4" i="7"/>
  <c r="AA4" i="4"/>
  <c r="AA11" i="4"/>
  <c r="AA12" i="4" s="1"/>
  <c r="V351" i="8"/>
  <c r="V361" i="8" s="1"/>
  <c r="V367" i="8" s="1"/>
  <c r="V353" i="8"/>
  <c r="V363" i="8" s="1"/>
  <c r="V352" i="8"/>
  <c r="V362" i="8" s="1"/>
  <c r="V432" i="9"/>
  <c r="V327" i="9"/>
  <c r="V222" i="9"/>
  <c r="V329" i="9"/>
  <c r="V338" i="9" s="1"/>
  <c r="V350" i="9" s="1"/>
  <c r="V330" i="9"/>
  <c r="V339" i="9" s="1"/>
  <c r="V351" i="9" s="1"/>
  <c r="V333" i="9"/>
  <c r="V342" i="9" s="1"/>
  <c r="V354" i="9" s="1"/>
  <c r="V332" i="9"/>
  <c r="V341" i="9" s="1"/>
  <c r="V353" i="9" s="1"/>
  <c r="V331" i="9"/>
  <c r="V340" i="9" s="1"/>
  <c r="V352" i="9" s="1"/>
  <c r="V334" i="9"/>
  <c r="V343" i="9" s="1"/>
  <c r="V355" i="9" s="1"/>
  <c r="V436" i="9"/>
  <c r="V445" i="9" s="1"/>
  <c r="V457" i="9" s="1"/>
  <c r="V435" i="9"/>
  <c r="V444" i="9" s="1"/>
  <c r="V456" i="9" s="1"/>
  <c r="V434" i="9"/>
  <c r="V443" i="9" s="1"/>
  <c r="V455" i="9" s="1"/>
  <c r="V439" i="9"/>
  <c r="V448" i="9" s="1"/>
  <c r="V460" i="9" s="1"/>
  <c r="V438" i="9"/>
  <c r="V447" i="9" s="1"/>
  <c r="V459" i="9" s="1"/>
  <c r="V437" i="9"/>
  <c r="V446" i="9" s="1"/>
  <c r="V458" i="9" s="1"/>
  <c r="X11" i="10"/>
  <c r="X12" i="10" s="1"/>
  <c r="X29" i="10" s="1"/>
  <c r="X17" i="10"/>
  <c r="X176" i="9"/>
  <c r="X11" i="9"/>
  <c r="X12" i="9" s="1"/>
  <c r="X24" i="9"/>
  <c r="X402" i="8"/>
  <c r="Y52" i="4"/>
  <c r="Y54" i="4" l="1"/>
  <c r="Y69" i="4"/>
  <c r="U391" i="8"/>
  <c r="U417" i="8" s="1"/>
  <c r="U429" i="8" s="1"/>
  <c r="U438" i="8" s="1"/>
  <c r="U445" i="8" s="1"/>
  <c r="U454" i="8" s="1"/>
  <c r="T387" i="8"/>
  <c r="T413" i="8" s="1"/>
  <c r="T425" i="8" s="1"/>
  <c r="T434" i="8" s="1"/>
  <c r="T441" i="8" s="1"/>
  <c r="T450" i="8" s="1"/>
  <c r="U388" i="8"/>
  <c r="U414" i="8" s="1"/>
  <c r="U426" i="8" s="1"/>
  <c r="U435" i="8" s="1"/>
  <c r="U442" i="8" s="1"/>
  <c r="U451" i="8" s="1"/>
  <c r="T388" i="8"/>
  <c r="T414" i="8" s="1"/>
  <c r="T426" i="8" s="1"/>
  <c r="T435" i="8" s="1"/>
  <c r="T442" i="8" s="1"/>
  <c r="T451" i="8" s="1"/>
  <c r="U387" i="8"/>
  <c r="U413" i="8" s="1"/>
  <c r="U425" i="8" s="1"/>
  <c r="U434" i="8" s="1"/>
  <c r="U441" i="8" s="1"/>
  <c r="U450" i="8" s="1"/>
  <c r="U389" i="8"/>
  <c r="U415" i="8" s="1"/>
  <c r="U427" i="8" s="1"/>
  <c r="U436" i="8" s="1"/>
  <c r="U443" i="8" s="1"/>
  <c r="U452" i="8" s="1"/>
  <c r="T389" i="8"/>
  <c r="T415" i="8" s="1"/>
  <c r="T427" i="8" s="1"/>
  <c r="T436" i="8" s="1"/>
  <c r="T443" i="8" s="1"/>
  <c r="T452" i="8" s="1"/>
  <c r="T386" i="8"/>
  <c r="T412" i="8" s="1"/>
  <c r="T424" i="8" s="1"/>
  <c r="T433" i="8" s="1"/>
  <c r="T440" i="8" s="1"/>
  <c r="T449" i="8" s="1"/>
  <c r="U390" i="8"/>
  <c r="U416" i="8" s="1"/>
  <c r="U428" i="8" s="1"/>
  <c r="U437" i="8" s="1"/>
  <c r="U444" i="8" s="1"/>
  <c r="U453" i="8" s="1"/>
  <c r="T391" i="8"/>
  <c r="T417" i="8" s="1"/>
  <c r="T429" i="8" s="1"/>
  <c r="T438" i="8" s="1"/>
  <c r="T445" i="8" s="1"/>
  <c r="T454" i="8" s="1"/>
  <c r="U386" i="8"/>
  <c r="U412" i="8" s="1"/>
  <c r="U424" i="8" s="1"/>
  <c r="U433" i="8" s="1"/>
  <c r="U440" i="8" s="1"/>
  <c r="U449" i="8" s="1"/>
  <c r="T390" i="8"/>
  <c r="T416" i="8" s="1"/>
  <c r="T428" i="8" s="1"/>
  <c r="T437" i="8" s="1"/>
  <c r="T444" i="8" s="1"/>
  <c r="T453" i="8" s="1"/>
  <c r="V370" i="8"/>
  <c r="V379" i="8" s="1"/>
  <c r="V369" i="8"/>
  <c r="V364" i="8"/>
  <c r="V368" i="8" s="1"/>
  <c r="X85" i="4"/>
  <c r="X86" i="4" s="1"/>
  <c r="X58" i="4"/>
  <c r="V79" i="10"/>
  <c r="V91" i="10" s="1"/>
  <c r="V234" i="11" s="1"/>
  <c r="V74" i="10"/>
  <c r="V86" i="10" s="1"/>
  <c r="V95" i="10" s="1"/>
  <c r="V102" i="10" s="1"/>
  <c r="V111" i="10" s="1"/>
  <c r="V179" i="10"/>
  <c r="V191" i="10" s="1"/>
  <c r="V250" i="11" s="1"/>
  <c r="V76" i="10"/>
  <c r="V88" i="10" s="1"/>
  <c r="V97" i="10" s="1"/>
  <c r="V104" i="10" s="1"/>
  <c r="V113" i="10" s="1"/>
  <c r="V285" i="10"/>
  <c r="V297" i="10" s="1"/>
  <c r="V306" i="10" s="1"/>
  <c r="V313" i="10" s="1"/>
  <c r="V287" i="10"/>
  <c r="V299" i="10" s="1"/>
  <c r="V308" i="10" s="1"/>
  <c r="V315" i="10" s="1"/>
  <c r="V180" i="10"/>
  <c r="V192" i="10" s="1"/>
  <c r="V251" i="11" s="1"/>
  <c r="V183" i="10"/>
  <c r="V195" i="10" s="1"/>
  <c r="V254" i="11" s="1"/>
  <c r="V78" i="10"/>
  <c r="V90" i="10" s="1"/>
  <c r="V99" i="10" s="1"/>
  <c r="V106" i="10" s="1"/>
  <c r="V115" i="10" s="1"/>
  <c r="V182" i="10"/>
  <c r="V194" i="10" s="1"/>
  <c r="V253" i="11" s="1"/>
  <c r="V181" i="10"/>
  <c r="V193" i="10" s="1"/>
  <c r="V252" i="11" s="1"/>
  <c r="V284" i="10"/>
  <c r="V296" i="10" s="1"/>
  <c r="V305" i="10" s="1"/>
  <c r="V312" i="10" s="1"/>
  <c r="V184" i="10"/>
  <c r="V196" i="10" s="1"/>
  <c r="V255" i="11" s="1"/>
  <c r="V288" i="10"/>
  <c r="V300" i="10" s="1"/>
  <c r="V309" i="10" s="1"/>
  <c r="V316" i="10" s="1"/>
  <c r="V75" i="10"/>
  <c r="V87" i="10" s="1"/>
  <c r="V96" i="10" s="1"/>
  <c r="V103" i="10" s="1"/>
  <c r="V112" i="10" s="1"/>
  <c r="V286" i="10"/>
  <c r="V298" i="10" s="1"/>
  <c r="V289" i="10"/>
  <c r="V301" i="10" s="1"/>
  <c r="V310" i="10" s="1"/>
  <c r="V317" i="10" s="1"/>
  <c r="V100" i="10"/>
  <c r="V107" i="10" s="1"/>
  <c r="V116" i="10" s="1"/>
  <c r="V98" i="10"/>
  <c r="V105" i="10" s="1"/>
  <c r="V114" i="10" s="1"/>
  <c r="V269" i="11"/>
  <c r="V468" i="9"/>
  <c r="V475" i="9" s="1"/>
  <c r="V270" i="11"/>
  <c r="V469" i="9"/>
  <c r="V476" i="9" s="1"/>
  <c r="V268" i="11"/>
  <c r="V467" i="9"/>
  <c r="V474" i="9" s="1"/>
  <c r="V266" i="11"/>
  <c r="V465" i="9"/>
  <c r="V472" i="9" s="1"/>
  <c r="V265" i="11"/>
  <c r="V464" i="9"/>
  <c r="V471" i="9" s="1"/>
  <c r="V267" i="11"/>
  <c r="V466" i="9"/>
  <c r="V473" i="9" s="1"/>
  <c r="V249" i="11"/>
  <c r="V364" i="9"/>
  <c r="V371" i="9" s="1"/>
  <c r="V246" i="11"/>
  <c r="V361" i="9"/>
  <c r="V368" i="9" s="1"/>
  <c r="V248" i="11"/>
  <c r="V363" i="9"/>
  <c r="V370" i="9" s="1"/>
  <c r="V247" i="11"/>
  <c r="V362" i="9"/>
  <c r="V369" i="9" s="1"/>
  <c r="V245" i="11"/>
  <c r="V360" i="9"/>
  <c r="V367" i="9" s="1"/>
  <c r="V244" i="11"/>
  <c r="V359" i="9"/>
  <c r="V366" i="9" s="1"/>
  <c r="V226" i="11"/>
  <c r="V257" i="9"/>
  <c r="V264" i="9" s="1"/>
  <c r="V227" i="11"/>
  <c r="V258" i="9"/>
  <c r="V265" i="9" s="1"/>
  <c r="V224" i="11"/>
  <c r="V255" i="9"/>
  <c r="V262" i="9" s="1"/>
  <c r="V225" i="11"/>
  <c r="V256" i="9"/>
  <c r="V263" i="9" s="1"/>
  <c r="V223" i="11"/>
  <c r="V254" i="9"/>
  <c r="V261" i="9" s="1"/>
  <c r="V228" i="11"/>
  <c r="V259" i="9"/>
  <c r="V266" i="9" s="1"/>
  <c r="R453" i="8"/>
  <c r="R451" i="8"/>
  <c r="X404" i="8"/>
  <c r="X419" i="8" s="1"/>
  <c r="X407" i="8"/>
  <c r="X422" i="8" s="1"/>
  <c r="X406" i="8"/>
  <c r="X421" i="8" s="1"/>
  <c r="X408" i="8"/>
  <c r="X423" i="8" s="1"/>
  <c r="X405" i="8"/>
  <c r="X420" i="8" s="1"/>
  <c r="X143" i="8"/>
  <c r="X165" i="8"/>
  <c r="X154" i="8"/>
  <c r="X132" i="8"/>
  <c r="R194" i="8"/>
  <c r="R164" i="8"/>
  <c r="R166" i="8" s="1"/>
  <c r="R170" i="8" s="1"/>
  <c r="S127" i="8"/>
  <c r="R153" i="8"/>
  <c r="R155" i="8" s="1"/>
  <c r="R159" i="8" s="1"/>
  <c r="R188" i="8"/>
  <c r="S120" i="8"/>
  <c r="R176" i="8"/>
  <c r="R131" i="8"/>
  <c r="R133" i="8" s="1"/>
  <c r="R137" i="8" s="1"/>
  <c r="S106" i="8"/>
  <c r="R182" i="8"/>
  <c r="R142" i="8"/>
  <c r="R144" i="8" s="1"/>
  <c r="R148" i="8" s="1"/>
  <c r="S113" i="8"/>
  <c r="W90" i="9"/>
  <c r="W190" i="9"/>
  <c r="W432" i="9" s="1"/>
  <c r="W437" i="9" s="1"/>
  <c r="W446" i="9" s="1"/>
  <c r="W458" i="9" s="1"/>
  <c r="W3" i="3"/>
  <c r="W3" i="7"/>
  <c r="W3" i="12"/>
  <c r="W3" i="11"/>
  <c r="W3" i="10"/>
  <c r="W3" i="9"/>
  <c r="W3" i="4"/>
  <c r="W3" i="5"/>
  <c r="W3" i="8"/>
  <c r="X294" i="8"/>
  <c r="X308" i="8"/>
  <c r="X322" i="8"/>
  <c r="X189" i="9"/>
  <c r="Y274" i="10"/>
  <c r="X37" i="9"/>
  <c r="X223" i="9"/>
  <c r="X328" i="9"/>
  <c r="X433" i="9"/>
  <c r="X30" i="10"/>
  <c r="X169" i="10"/>
  <c r="V377" i="8"/>
  <c r="V375" i="8"/>
  <c r="X91" i="9"/>
  <c r="X301" i="8"/>
  <c r="X64" i="10"/>
  <c r="X315" i="8"/>
  <c r="X274" i="10"/>
  <c r="Y73" i="4"/>
  <c r="V374" i="8"/>
  <c r="V376" i="8"/>
  <c r="X403" i="8"/>
  <c r="X418" i="8" s="1"/>
  <c r="Y63" i="4"/>
  <c r="Z64" i="4" s="1"/>
  <c r="Z68" i="4" s="1"/>
  <c r="Y53" i="4"/>
  <c r="AB4" i="12"/>
  <c r="AB4" i="11"/>
  <c r="AB4" i="10"/>
  <c r="AB4" i="9"/>
  <c r="AB4" i="8"/>
  <c r="AB4" i="3"/>
  <c r="AB4" i="5"/>
  <c r="AC90" i="4"/>
  <c r="AC4" i="16" s="1"/>
  <c r="AB4" i="4"/>
  <c r="AB11" i="4"/>
  <c r="AB12" i="4" s="1"/>
  <c r="AB4" i="7"/>
  <c r="V378" i="8"/>
  <c r="X188" i="9"/>
  <c r="X36" i="9"/>
  <c r="Z112" i="8"/>
  <c r="Z119" i="8"/>
  <c r="Z105" i="8"/>
  <c r="Z126" i="8"/>
  <c r="V230" i="11"/>
  <c r="Z2" i="12"/>
  <c r="Z2" i="11"/>
  <c r="Z2" i="10"/>
  <c r="Z2" i="9"/>
  <c r="Z2" i="8"/>
  <c r="Z2" i="5"/>
  <c r="Z2" i="4"/>
  <c r="Z2" i="3"/>
  <c r="Z2" i="7"/>
  <c r="Z47" i="4"/>
  <c r="Z31" i="4"/>
  <c r="Z32" i="4" s="1"/>
  <c r="Z25" i="4"/>
  <c r="Z26" i="4" s="1"/>
  <c r="AA79" i="4"/>
  <c r="AA80" i="4" s="1"/>
  <c r="AA2" i="16" s="1"/>
  <c r="AA19" i="4"/>
  <c r="AA20" i="4" s="1"/>
  <c r="Y11" i="10"/>
  <c r="Y12" i="10" s="1"/>
  <c r="Y29" i="10" s="1"/>
  <c r="Y17" i="10"/>
  <c r="Y176" i="9"/>
  <c r="Y11" i="9"/>
  <c r="Y12" i="9" s="1"/>
  <c r="Y24" i="9"/>
  <c r="Y402" i="8"/>
  <c r="Y41" i="4"/>
  <c r="Z42" i="4" s="1"/>
  <c r="Z52" i="4" s="1"/>
  <c r="Y84" i="4"/>
  <c r="Y36" i="4"/>
  <c r="V232" i="11"/>
  <c r="V388" i="8" l="1"/>
  <c r="V414" i="8" s="1"/>
  <c r="V426" i="8" s="1"/>
  <c r="V387" i="8"/>
  <c r="V413" i="8" s="1"/>
  <c r="V425" i="8" s="1"/>
  <c r="V386" i="8"/>
  <c r="V412" i="8" s="1"/>
  <c r="V424" i="8" s="1"/>
  <c r="V390" i="8"/>
  <c r="V416" i="8" s="1"/>
  <c r="V428" i="8" s="1"/>
  <c r="V389" i="8"/>
  <c r="V415" i="8" s="1"/>
  <c r="V427" i="8" s="1"/>
  <c r="V391" i="8"/>
  <c r="V417" i="8" s="1"/>
  <c r="V429" i="8" s="1"/>
  <c r="V229" i="11"/>
  <c r="V235" i="11" s="1"/>
  <c r="V31" i="12" s="1"/>
  <c r="V276" i="11"/>
  <c r="V282" i="11" s="1"/>
  <c r="V50" i="12" s="1"/>
  <c r="V233" i="11"/>
  <c r="V271" i="11"/>
  <c r="V277" i="11" s="1"/>
  <c r="V45" i="12" s="1"/>
  <c r="V231" i="11"/>
  <c r="V272" i="11"/>
  <c r="V278" i="11" s="1"/>
  <c r="V46" i="12" s="1"/>
  <c r="V325" i="10"/>
  <c r="V321" i="10"/>
  <c r="V326" i="10"/>
  <c r="V274" i="11"/>
  <c r="V280" i="11" s="1"/>
  <c r="V48" i="12" s="1"/>
  <c r="V324" i="10"/>
  <c r="V322" i="10"/>
  <c r="X3" i="8"/>
  <c r="X3" i="16"/>
  <c r="X3" i="4"/>
  <c r="X3" i="7"/>
  <c r="X3" i="3"/>
  <c r="X3" i="5"/>
  <c r="V275" i="11"/>
  <c r="V281" i="11" s="1"/>
  <c r="V49" i="12" s="1"/>
  <c r="V273" i="11"/>
  <c r="V279" i="11" s="1"/>
  <c r="V47" i="12" s="1"/>
  <c r="V307" i="10"/>
  <c r="V314" i="10" s="1"/>
  <c r="V204" i="10"/>
  <c r="V211" i="10" s="1"/>
  <c r="V202" i="10"/>
  <c r="V209" i="10" s="1"/>
  <c r="V201" i="10"/>
  <c r="V208" i="10" s="1"/>
  <c r="V200" i="10"/>
  <c r="V207" i="10" s="1"/>
  <c r="V203" i="10"/>
  <c r="V210" i="10" s="1"/>
  <c r="V205" i="10"/>
  <c r="V212" i="10" s="1"/>
  <c r="V481" i="9"/>
  <c r="V483" i="9"/>
  <c r="V482" i="9"/>
  <c r="V485" i="9"/>
  <c r="V480" i="9"/>
  <c r="V484" i="9"/>
  <c r="W268" i="11"/>
  <c r="W467" i="9"/>
  <c r="W474" i="9" s="1"/>
  <c r="W483" i="9" s="1"/>
  <c r="V380" i="9"/>
  <c r="V378" i="9"/>
  <c r="V375" i="9"/>
  <c r="V377" i="9"/>
  <c r="V376" i="9"/>
  <c r="V379" i="9"/>
  <c r="V272" i="9"/>
  <c r="V271" i="9"/>
  <c r="V275" i="9"/>
  <c r="V274" i="9"/>
  <c r="V270" i="9"/>
  <c r="V273" i="9"/>
  <c r="Y404" i="8"/>
  <c r="Y419" i="8" s="1"/>
  <c r="Y407" i="8"/>
  <c r="Y422" i="8" s="1"/>
  <c r="Y406" i="8"/>
  <c r="Y421" i="8" s="1"/>
  <c r="Y405" i="8"/>
  <c r="Y420" i="8" s="1"/>
  <c r="Y408" i="8"/>
  <c r="Y423" i="8" s="1"/>
  <c r="Y165" i="8"/>
  <c r="Y154" i="8"/>
  <c r="Y132" i="8"/>
  <c r="Y143" i="8"/>
  <c r="S182" i="8"/>
  <c r="S142" i="8"/>
  <c r="S144" i="8" s="1"/>
  <c r="S148" i="8" s="1"/>
  <c r="T113" i="8"/>
  <c r="S188" i="8"/>
  <c r="S153" i="8"/>
  <c r="S155" i="8" s="1"/>
  <c r="S159" i="8" s="1"/>
  <c r="T120" i="8"/>
  <c r="S194" i="8"/>
  <c r="S164" i="8"/>
  <c r="S166" i="8" s="1"/>
  <c r="S170" i="8" s="1"/>
  <c r="T127" i="8"/>
  <c r="S176" i="8"/>
  <c r="S131" i="8"/>
  <c r="S133" i="8" s="1"/>
  <c r="S137" i="8" s="1"/>
  <c r="T106" i="8"/>
  <c r="W434" i="9"/>
  <c r="W443" i="9" s="1"/>
  <c r="W455" i="9" s="1"/>
  <c r="W435" i="9"/>
  <c r="W444" i="9" s="1"/>
  <c r="W456" i="9" s="1"/>
  <c r="W222" i="9"/>
  <c r="W226" i="9" s="1"/>
  <c r="W235" i="9" s="1"/>
  <c r="W247" i="9" s="1"/>
  <c r="W438" i="9"/>
  <c r="W447" i="9" s="1"/>
  <c r="W459" i="9" s="1"/>
  <c r="W327" i="9"/>
  <c r="W332" i="9" s="1"/>
  <c r="W341" i="9" s="1"/>
  <c r="W353" i="9" s="1"/>
  <c r="W436" i="9"/>
  <c r="W445" i="9" s="1"/>
  <c r="W457" i="9" s="1"/>
  <c r="W439" i="9"/>
  <c r="W448" i="9" s="1"/>
  <c r="W460" i="9" s="1"/>
  <c r="X3" i="9"/>
  <c r="X3" i="12"/>
  <c r="X3" i="11"/>
  <c r="X3" i="10"/>
  <c r="Y85" i="4"/>
  <c r="Y86" i="4" s="1"/>
  <c r="Y3" i="16" s="1"/>
  <c r="Y223" i="9"/>
  <c r="Y328" i="9"/>
  <c r="V240" i="11"/>
  <c r="V36" i="12" s="1"/>
  <c r="Y322" i="8"/>
  <c r="Z54" i="4"/>
  <c r="Z30" i="10" s="1"/>
  <c r="Y37" i="9"/>
  <c r="Y58" i="4"/>
  <c r="X38" i="9"/>
  <c r="X90" i="9" s="1"/>
  <c r="Y315" i="8"/>
  <c r="Y91" i="9"/>
  <c r="Y189" i="9"/>
  <c r="V256" i="11"/>
  <c r="V38" i="12" s="1"/>
  <c r="X190" i="9"/>
  <c r="X327" i="9" s="1"/>
  <c r="Y169" i="10"/>
  <c r="Y30" i="10"/>
  <c r="Y287" i="8"/>
  <c r="Y64" i="10"/>
  <c r="Y294" i="8"/>
  <c r="Y433" i="9"/>
  <c r="Y301" i="8"/>
  <c r="Y308" i="8"/>
  <c r="Z69" i="4"/>
  <c r="Z73" i="4" s="1"/>
  <c r="V258" i="11"/>
  <c r="V40" i="12" s="1"/>
  <c r="V236" i="11"/>
  <c r="V32" i="12" s="1"/>
  <c r="V261" i="11"/>
  <c r="V43" i="12" s="1"/>
  <c r="V237" i="11"/>
  <c r="V33" i="12" s="1"/>
  <c r="V259" i="11"/>
  <c r="V41" i="12" s="1"/>
  <c r="V239" i="11"/>
  <c r="V35" i="12" s="1"/>
  <c r="Y36" i="9"/>
  <c r="Y188" i="9"/>
  <c r="V257" i="11"/>
  <c r="V39" i="12" s="1"/>
  <c r="AC4" i="12"/>
  <c r="AC4" i="11"/>
  <c r="AC4" i="10"/>
  <c r="AC4" i="9"/>
  <c r="AC4" i="8"/>
  <c r="AC4" i="3"/>
  <c r="AC4" i="5"/>
  <c r="AC4" i="4"/>
  <c r="AC11" i="4"/>
  <c r="AC12" i="4" s="1"/>
  <c r="AC4" i="7"/>
  <c r="AA105" i="8"/>
  <c r="AA119" i="8"/>
  <c r="AA126" i="8"/>
  <c r="AA112" i="8"/>
  <c r="V260" i="11"/>
  <c r="V42" i="12" s="1"/>
  <c r="AA2" i="12"/>
  <c r="AA2" i="11"/>
  <c r="AA2" i="10"/>
  <c r="AA2" i="9"/>
  <c r="AA2" i="8"/>
  <c r="AA2" i="4"/>
  <c r="AA2" i="5"/>
  <c r="AA2" i="7"/>
  <c r="AA47" i="4"/>
  <c r="AA48" i="4" s="1"/>
  <c r="AA31" i="4"/>
  <c r="AA32" i="4" s="1"/>
  <c r="AA25" i="4"/>
  <c r="AA26" i="4" s="1"/>
  <c r="AA2" i="3"/>
  <c r="Z17" i="10"/>
  <c r="Z11" i="10"/>
  <c r="Z12" i="10" s="1"/>
  <c r="Z29" i="10" s="1"/>
  <c r="Z176" i="9"/>
  <c r="Z11" i="9"/>
  <c r="Z12" i="9" s="1"/>
  <c r="Z24" i="9"/>
  <c r="Z402" i="8"/>
  <c r="Z41" i="4"/>
  <c r="AA42" i="4" s="1"/>
  <c r="AA52" i="4" s="1"/>
  <c r="Y403" i="8"/>
  <c r="Y418" i="8" s="1"/>
  <c r="V238" i="11"/>
  <c r="V34" i="12" s="1"/>
  <c r="Z84" i="4"/>
  <c r="Z36" i="4"/>
  <c r="Z48" i="4"/>
  <c r="AB79" i="4"/>
  <c r="AB80" i="4" s="1"/>
  <c r="AB2" i="16" s="1"/>
  <c r="AB19" i="4"/>
  <c r="AB20" i="4" s="1"/>
  <c r="V433" i="8" l="1"/>
  <c r="V440" i="8" s="1"/>
  <c r="V449" i="8" s="1"/>
  <c r="V48" i="9"/>
  <c r="V202" i="11"/>
  <c r="V323" i="10"/>
  <c r="V221" i="10"/>
  <c r="V219" i="10"/>
  <c r="V216" i="10"/>
  <c r="V217" i="10"/>
  <c r="V218" i="10"/>
  <c r="V220" i="10"/>
  <c r="W265" i="11"/>
  <c r="W464" i="9"/>
  <c r="W471" i="9" s="1"/>
  <c r="W267" i="11"/>
  <c r="W466" i="9"/>
  <c r="W473" i="9" s="1"/>
  <c r="W266" i="11"/>
  <c r="W465" i="9"/>
  <c r="W472" i="9" s="1"/>
  <c r="W270" i="11"/>
  <c r="W469" i="9"/>
  <c r="W476" i="9" s="1"/>
  <c r="W269" i="11"/>
  <c r="W468" i="9"/>
  <c r="W475" i="9" s="1"/>
  <c r="W247" i="11"/>
  <c r="W362" i="9"/>
  <c r="W369" i="9" s="1"/>
  <c r="W225" i="11"/>
  <c r="W256" i="9"/>
  <c r="W263" i="9" s="1"/>
  <c r="V52" i="9"/>
  <c r="V58" i="9" s="1"/>
  <c r="V73" i="9" s="1"/>
  <c r="V79" i="9" s="1"/>
  <c r="V437" i="8"/>
  <c r="V444" i="8" s="1"/>
  <c r="V453" i="8" s="1"/>
  <c r="V205" i="11"/>
  <c r="V436" i="8"/>
  <c r="V443" i="8" s="1"/>
  <c r="V452" i="8" s="1"/>
  <c r="V49" i="9"/>
  <c r="V55" i="9" s="1"/>
  <c r="V70" i="9" s="1"/>
  <c r="V76" i="9" s="1"/>
  <c r="V434" i="8"/>
  <c r="V441" i="8" s="1"/>
  <c r="V450" i="8" s="1"/>
  <c r="V207" i="11"/>
  <c r="V438" i="8"/>
  <c r="V445" i="8" s="1"/>
  <c r="V454" i="8" s="1"/>
  <c r="V204" i="11"/>
  <c r="V435" i="8"/>
  <c r="V442" i="8" s="1"/>
  <c r="V451" i="8" s="1"/>
  <c r="Z405" i="8"/>
  <c r="Z420" i="8" s="1"/>
  <c r="Z408" i="8"/>
  <c r="Z423" i="8" s="1"/>
  <c r="Z404" i="8"/>
  <c r="Z419" i="8" s="1"/>
  <c r="Z407" i="8"/>
  <c r="Z422" i="8" s="1"/>
  <c r="Z406" i="8"/>
  <c r="Z421" i="8" s="1"/>
  <c r="V51" i="9"/>
  <c r="V57" i="9" s="1"/>
  <c r="V72" i="9" s="1"/>
  <c r="V78" i="9" s="1"/>
  <c r="V203" i="11"/>
  <c r="V206" i="11"/>
  <c r="V50" i="9"/>
  <c r="V56" i="9" s="1"/>
  <c r="V71" i="9" s="1"/>
  <c r="V77" i="9" s="1"/>
  <c r="V53" i="9"/>
  <c r="V59" i="9" s="1"/>
  <c r="V74" i="9" s="1"/>
  <c r="V80" i="9" s="1"/>
  <c r="V54" i="9"/>
  <c r="V69" i="9" s="1"/>
  <c r="V75" i="9" s="1"/>
  <c r="Z154" i="8"/>
  <c r="Z165" i="8"/>
  <c r="Z132" i="8"/>
  <c r="Z143" i="8"/>
  <c r="Y38" i="9"/>
  <c r="Y90" i="9" s="1"/>
  <c r="Z58" i="4"/>
  <c r="W228" i="9"/>
  <c r="W237" i="9" s="1"/>
  <c r="W249" i="9" s="1"/>
  <c r="W229" i="9"/>
  <c r="W238" i="9" s="1"/>
  <c r="W250" i="9" s="1"/>
  <c r="W227" i="9"/>
  <c r="W236" i="9" s="1"/>
  <c r="W248" i="9" s="1"/>
  <c r="W331" i="9"/>
  <c r="W340" i="9" s="1"/>
  <c r="W352" i="9" s="1"/>
  <c r="T182" i="8"/>
  <c r="T142" i="8"/>
  <c r="T144" i="8" s="1"/>
  <c r="T148" i="8" s="1"/>
  <c r="U113" i="8"/>
  <c r="T164" i="8"/>
  <c r="T166" i="8" s="1"/>
  <c r="T170" i="8" s="1"/>
  <c r="T194" i="8"/>
  <c r="U127" i="8"/>
  <c r="T188" i="8"/>
  <c r="T153" i="8"/>
  <c r="T155" i="8" s="1"/>
  <c r="T159" i="8" s="1"/>
  <c r="U120" i="8"/>
  <c r="T176" i="8"/>
  <c r="T131" i="8"/>
  <c r="T133" i="8" s="1"/>
  <c r="T137" i="8" s="1"/>
  <c r="U106" i="8"/>
  <c r="W329" i="9"/>
  <c r="W338" i="9" s="1"/>
  <c r="W350" i="9" s="1"/>
  <c r="Z301" i="8"/>
  <c r="Z274" i="10"/>
  <c r="X432" i="9"/>
  <c r="X438" i="9" s="1"/>
  <c r="Z37" i="9"/>
  <c r="Z328" i="9"/>
  <c r="Z223" i="9"/>
  <c r="W334" i="9"/>
  <c r="W343" i="9" s="1"/>
  <c r="W355" i="9" s="1"/>
  <c r="Z433" i="9"/>
  <c r="W333" i="9"/>
  <c r="W342" i="9" s="1"/>
  <c r="W354" i="9" s="1"/>
  <c r="W224" i="9"/>
  <c r="W233" i="9" s="1"/>
  <c r="W245" i="9" s="1"/>
  <c r="W225" i="9"/>
  <c r="W234" i="9" s="1"/>
  <c r="W246" i="9" s="1"/>
  <c r="Z315" i="8"/>
  <c r="Z64" i="10"/>
  <c r="Z91" i="9"/>
  <c r="Z189" i="9"/>
  <c r="Z85" i="4"/>
  <c r="Z86" i="4" s="1"/>
  <c r="Z3" i="16" s="1"/>
  <c r="Z169" i="10"/>
  <c r="X222" i="9"/>
  <c r="X225" i="9" s="1"/>
  <c r="Z294" i="8"/>
  <c r="W330" i="9"/>
  <c r="W339" i="9" s="1"/>
  <c r="W351" i="9" s="1"/>
  <c r="Y3" i="11"/>
  <c r="Y3" i="3"/>
  <c r="Y190" i="9"/>
  <c r="Y327" i="9" s="1"/>
  <c r="Z308" i="8"/>
  <c r="Z322" i="8"/>
  <c r="Y3" i="5"/>
  <c r="Z287" i="8"/>
  <c r="Y3" i="7"/>
  <c r="Y3" i="10"/>
  <c r="Y3" i="12"/>
  <c r="Y3" i="8"/>
  <c r="Y3" i="9"/>
  <c r="Y3" i="4"/>
  <c r="AA63" i="4"/>
  <c r="AB64" i="4" s="1"/>
  <c r="AB68" i="4" s="1"/>
  <c r="AA53" i="4"/>
  <c r="Z188" i="9"/>
  <c r="Z36" i="9"/>
  <c r="AB112" i="8"/>
  <c r="AB105" i="8"/>
  <c r="AB126" i="8"/>
  <c r="AB119" i="8"/>
  <c r="AB2" i="12"/>
  <c r="AB2" i="11"/>
  <c r="AB2" i="10"/>
  <c r="AB2" i="9"/>
  <c r="AB2" i="8"/>
  <c r="AB2" i="4"/>
  <c r="AB2" i="7"/>
  <c r="AB47" i="4"/>
  <c r="AB48" i="4" s="1"/>
  <c r="AB31" i="4"/>
  <c r="AB32" i="4" s="1"/>
  <c r="AB25" i="4"/>
  <c r="AB26" i="4" s="1"/>
  <c r="AB2" i="3"/>
  <c r="AB2" i="5"/>
  <c r="AC79" i="4"/>
  <c r="AC80" i="4" s="1"/>
  <c r="AC2" i="16" s="1"/>
  <c r="AC19" i="4"/>
  <c r="AC20" i="4" s="1"/>
  <c r="Z63" i="4"/>
  <c r="AA64" i="4" s="1"/>
  <c r="AA68" i="4" s="1"/>
  <c r="AA69" i="4" s="1"/>
  <c r="AA73" i="4" s="1"/>
  <c r="Z53" i="4"/>
  <c r="AA54" i="4" s="1"/>
  <c r="AA11" i="10"/>
  <c r="AA12" i="10" s="1"/>
  <c r="AA29" i="10" s="1"/>
  <c r="AA17" i="10"/>
  <c r="AA176" i="9"/>
  <c r="AA24" i="9"/>
  <c r="AA402" i="8"/>
  <c r="AA11" i="9"/>
  <c r="AA12" i="9" s="1"/>
  <c r="AA41" i="4"/>
  <c r="AB42" i="4" s="1"/>
  <c r="AB52" i="4" s="1"/>
  <c r="Z403" i="8"/>
  <c r="Z418" i="8" s="1"/>
  <c r="AA36" i="4"/>
  <c r="AA84" i="4"/>
  <c r="X331" i="9"/>
  <c r="X330" i="9"/>
  <c r="X329" i="9"/>
  <c r="X334" i="9"/>
  <c r="X333" i="9"/>
  <c r="X332" i="9"/>
  <c r="W484" i="9" l="1"/>
  <c r="W482" i="9"/>
  <c r="W485" i="9"/>
  <c r="W481" i="9"/>
  <c r="W480" i="9"/>
  <c r="W248" i="11"/>
  <c r="W363" i="9"/>
  <c r="W370" i="9" s="1"/>
  <c r="W244" i="11"/>
  <c r="W359" i="9"/>
  <c r="W366" i="9" s="1"/>
  <c r="W378" i="9"/>
  <c r="W249" i="11"/>
  <c r="W364" i="9"/>
  <c r="W371" i="9" s="1"/>
  <c r="W245" i="11"/>
  <c r="W360" i="9"/>
  <c r="W367" i="9" s="1"/>
  <c r="W246" i="11"/>
  <c r="W361" i="9"/>
  <c r="W368" i="9" s="1"/>
  <c r="W224" i="11"/>
  <c r="W255" i="9"/>
  <c r="W262" i="9" s="1"/>
  <c r="W223" i="11"/>
  <c r="W254" i="9"/>
  <c r="W261" i="9" s="1"/>
  <c r="W226" i="11"/>
  <c r="W257" i="9"/>
  <c r="W264" i="9" s="1"/>
  <c r="W272" i="9"/>
  <c r="W228" i="11"/>
  <c r="W259" i="9"/>
  <c r="W266" i="9" s="1"/>
  <c r="W227" i="11"/>
  <c r="W258" i="9"/>
  <c r="W265" i="9" s="1"/>
  <c r="AA405" i="8"/>
  <c r="AA420" i="8" s="1"/>
  <c r="AA408" i="8"/>
  <c r="AA423" i="8" s="1"/>
  <c r="AA407" i="8"/>
  <c r="AA422" i="8" s="1"/>
  <c r="AA404" i="8"/>
  <c r="AA419" i="8" s="1"/>
  <c r="AA406" i="8"/>
  <c r="AA421" i="8" s="1"/>
  <c r="V84" i="9"/>
  <c r="V107" i="9"/>
  <c r="V113" i="9" s="1"/>
  <c r="AA165" i="8"/>
  <c r="AA143" i="8"/>
  <c r="AA132" i="8"/>
  <c r="AA154" i="8"/>
  <c r="U164" i="8"/>
  <c r="U166" i="8" s="1"/>
  <c r="U170" i="8" s="1"/>
  <c r="U194" i="8"/>
  <c r="V127" i="8"/>
  <c r="U188" i="8"/>
  <c r="U153" i="8"/>
  <c r="U155" i="8" s="1"/>
  <c r="U159" i="8" s="1"/>
  <c r="V120" i="8"/>
  <c r="U176" i="8"/>
  <c r="U131" i="8"/>
  <c r="U133" i="8" s="1"/>
  <c r="U137" i="8" s="1"/>
  <c r="V106" i="8"/>
  <c r="U142" i="8"/>
  <c r="U144" i="8" s="1"/>
  <c r="U148" i="8" s="1"/>
  <c r="U182" i="8"/>
  <c r="V113" i="8"/>
  <c r="X436" i="9"/>
  <c r="X445" i="9" s="1"/>
  <c r="X457" i="9" s="1"/>
  <c r="X437" i="9"/>
  <c r="Z38" i="9"/>
  <c r="Z90" i="9" s="1"/>
  <c r="X435" i="9"/>
  <c r="X444" i="9" s="1"/>
  <c r="X456" i="9" s="1"/>
  <c r="X434" i="9"/>
  <c r="X443" i="9" s="1"/>
  <c r="X455" i="9" s="1"/>
  <c r="X439" i="9"/>
  <c r="X227" i="9"/>
  <c r="X236" i="9" s="1"/>
  <c r="X248" i="9" s="1"/>
  <c r="X234" i="9"/>
  <c r="X246" i="9" s="1"/>
  <c r="Z3" i="7"/>
  <c r="Z3" i="9"/>
  <c r="Z3" i="4"/>
  <c r="Z3" i="11"/>
  <c r="Z3" i="10"/>
  <c r="X447" i="9"/>
  <c r="X459" i="9" s="1"/>
  <c r="X226" i="9"/>
  <c r="X341" i="9"/>
  <c r="X353" i="9" s="1"/>
  <c r="X343" i="9"/>
  <c r="X355" i="9" s="1"/>
  <c r="X229" i="9"/>
  <c r="X224" i="9"/>
  <c r="X340" i="9"/>
  <c r="X352" i="9" s="1"/>
  <c r="X338" i="9"/>
  <c r="X350" i="9" s="1"/>
  <c r="X339" i="9"/>
  <c r="X351" i="9" s="1"/>
  <c r="X228" i="9"/>
  <c r="Z190" i="9"/>
  <c r="Z432" i="9" s="1"/>
  <c r="X342" i="9"/>
  <c r="X354" i="9" s="1"/>
  <c r="Y222" i="9"/>
  <c r="Y229" i="9" s="1"/>
  <c r="Y238" i="9" s="1"/>
  <c r="Y250" i="9" s="1"/>
  <c r="Y432" i="9"/>
  <c r="Y437" i="9" s="1"/>
  <c r="Y446" i="9" s="1"/>
  <c r="Y458" i="9" s="1"/>
  <c r="Z3" i="5"/>
  <c r="Z3" i="3"/>
  <c r="Z3" i="8"/>
  <c r="Z3" i="12"/>
  <c r="AB54" i="4"/>
  <c r="AB274" i="10" s="1"/>
  <c r="AB63" i="4"/>
  <c r="AC64" i="4" s="1"/>
  <c r="AB53" i="4"/>
  <c r="V111" i="9"/>
  <c r="V117" i="9" s="1"/>
  <c r="V126" i="9" s="1"/>
  <c r="V133" i="9" s="1"/>
  <c r="V142" i="9" s="1"/>
  <c r="V88" i="9"/>
  <c r="V85" i="9"/>
  <c r="V108" i="9"/>
  <c r="V114" i="9" s="1"/>
  <c r="V123" i="9" s="1"/>
  <c r="V130" i="9" s="1"/>
  <c r="V139" i="9" s="1"/>
  <c r="AB11" i="10"/>
  <c r="AB12" i="10" s="1"/>
  <c r="AB29" i="10" s="1"/>
  <c r="AB17" i="10"/>
  <c r="AB24" i="9"/>
  <c r="AB176" i="9"/>
  <c r="AB11" i="9"/>
  <c r="AB12" i="9" s="1"/>
  <c r="AB402" i="8"/>
  <c r="AB41" i="4"/>
  <c r="AC42" i="4" s="1"/>
  <c r="AA188" i="9"/>
  <c r="AA36" i="9"/>
  <c r="V112" i="9"/>
  <c r="V118" i="9" s="1"/>
  <c r="V127" i="9" s="1"/>
  <c r="V134" i="9" s="1"/>
  <c r="V143" i="9" s="1"/>
  <c r="V89" i="9"/>
  <c r="AA403" i="8"/>
  <c r="AA418" i="8" s="1"/>
  <c r="AB36" i="4"/>
  <c r="AB84" i="4"/>
  <c r="AC126" i="8"/>
  <c r="AC112" i="8"/>
  <c r="AC119" i="8"/>
  <c r="AC105" i="8"/>
  <c r="Y334" i="9"/>
  <c r="Y343" i="9" s="1"/>
  <c r="Y355" i="9" s="1"/>
  <c r="Y333" i="9"/>
  <c r="Y342" i="9" s="1"/>
  <c r="Y354" i="9" s="1"/>
  <c r="Y332" i="9"/>
  <c r="Y341" i="9" s="1"/>
  <c r="Y353" i="9" s="1"/>
  <c r="Y329" i="9"/>
  <c r="Y338" i="9" s="1"/>
  <c r="Y350" i="9" s="1"/>
  <c r="Y330" i="9"/>
  <c r="Y339" i="9" s="1"/>
  <c r="Y351" i="9" s="1"/>
  <c r="Y331" i="9"/>
  <c r="Y340" i="9" s="1"/>
  <c r="Y352" i="9" s="1"/>
  <c r="AC2" i="12"/>
  <c r="AC2" i="11"/>
  <c r="AC2" i="10"/>
  <c r="AC2" i="9"/>
  <c r="AC2" i="8"/>
  <c r="AC2" i="7"/>
  <c r="AC47" i="4"/>
  <c r="AC48" i="4" s="1"/>
  <c r="AC31" i="4"/>
  <c r="AC32" i="4" s="1"/>
  <c r="AC25" i="4"/>
  <c r="AC26" i="4" s="1"/>
  <c r="AC2" i="3"/>
  <c r="AC2" i="5"/>
  <c r="AC2" i="4"/>
  <c r="AB69" i="4"/>
  <c r="AB73" i="4" s="1"/>
  <c r="AA274" i="10"/>
  <c r="AA169" i="10"/>
  <c r="AA64" i="10"/>
  <c r="AA30" i="10"/>
  <c r="AA328" i="9"/>
  <c r="AA433" i="9"/>
  <c r="AA223" i="9"/>
  <c r="AA189" i="9"/>
  <c r="AA91" i="9"/>
  <c r="AA322" i="8"/>
  <c r="AA315" i="8"/>
  <c r="AA308" i="8"/>
  <c r="AA301" i="8"/>
  <c r="AA37" i="9"/>
  <c r="AA294" i="8"/>
  <c r="AA287" i="8"/>
  <c r="AA85" i="4"/>
  <c r="AA86" i="4" s="1"/>
  <c r="AA3" i="16" s="1"/>
  <c r="AA58" i="4"/>
  <c r="V110" i="9"/>
  <c r="V116" i="9" s="1"/>
  <c r="V125" i="9" s="1"/>
  <c r="V132" i="9" s="1"/>
  <c r="V141" i="9" s="1"/>
  <c r="V87" i="9"/>
  <c r="V109" i="9"/>
  <c r="V115" i="9" s="1"/>
  <c r="V124" i="9" s="1"/>
  <c r="V131" i="9" s="1"/>
  <c r="V140" i="9" s="1"/>
  <c r="V86" i="9"/>
  <c r="X265" i="11" l="1"/>
  <c r="X464" i="9"/>
  <c r="X471" i="9" s="1"/>
  <c r="X480" i="9" s="1"/>
  <c r="X269" i="11"/>
  <c r="X468" i="9"/>
  <c r="X475" i="9" s="1"/>
  <c r="X266" i="11"/>
  <c r="X465" i="9"/>
  <c r="X472" i="9" s="1"/>
  <c r="X267" i="11"/>
  <c r="X466" i="9"/>
  <c r="X473" i="9" s="1"/>
  <c r="Y268" i="11"/>
  <c r="Y467" i="9"/>
  <c r="Y474" i="9" s="1"/>
  <c r="Y483" i="9" s="1"/>
  <c r="X246" i="11"/>
  <c r="X361" i="9"/>
  <c r="X368" i="9" s="1"/>
  <c r="X377" i="9" s="1"/>
  <c r="W379" i="9"/>
  <c r="Y247" i="11"/>
  <c r="Y362" i="9"/>
  <c r="Y369" i="9" s="1"/>
  <c r="Y378" i="9" s="1"/>
  <c r="Y248" i="11"/>
  <c r="Y363" i="9"/>
  <c r="Y370" i="9" s="1"/>
  <c r="Y379" i="9" s="1"/>
  <c r="W380" i="9"/>
  <c r="Y244" i="11"/>
  <c r="Y359" i="9"/>
  <c r="Y366" i="9" s="1"/>
  <c r="Y375" i="9" s="1"/>
  <c r="Y249" i="11"/>
  <c r="Y364" i="9"/>
  <c r="Y371" i="9" s="1"/>
  <c r="Y380" i="9" s="1"/>
  <c r="X248" i="11"/>
  <c r="X363" i="9"/>
  <c r="X370" i="9" s="1"/>
  <c r="X379" i="9" s="1"/>
  <c r="X249" i="11"/>
  <c r="X364" i="9"/>
  <c r="X371" i="9" s="1"/>
  <c r="X380" i="9" s="1"/>
  <c r="X247" i="11"/>
  <c r="X362" i="9"/>
  <c r="X369" i="9" s="1"/>
  <c r="X244" i="11"/>
  <c r="X359" i="9"/>
  <c r="X366" i="9" s="1"/>
  <c r="X375" i="9" s="1"/>
  <c r="Y246" i="11"/>
  <c r="Y361" i="9"/>
  <c r="Y368" i="9" s="1"/>
  <c r="Y377" i="9" s="1"/>
  <c r="X245" i="11"/>
  <c r="X360" i="9"/>
  <c r="X367" i="9" s="1"/>
  <c r="X376" i="9" s="1"/>
  <c r="W377" i="9"/>
  <c r="W375" i="9"/>
  <c r="Y245" i="11"/>
  <c r="Y360" i="9"/>
  <c r="Y367" i="9" s="1"/>
  <c r="Y376" i="9" s="1"/>
  <c r="W376" i="9"/>
  <c r="W273" i="9"/>
  <c r="Y228" i="11"/>
  <c r="Y259" i="9"/>
  <c r="Y266" i="9" s="1"/>
  <c r="Y275" i="9" s="1"/>
  <c r="W274" i="9"/>
  <c r="W270" i="9"/>
  <c r="X224" i="11"/>
  <c r="X255" i="9"/>
  <c r="X262" i="9" s="1"/>
  <c r="X271" i="9" s="1"/>
  <c r="X226" i="11"/>
  <c r="X257" i="9"/>
  <c r="X264" i="9" s="1"/>
  <c r="X273" i="9" s="1"/>
  <c r="W275" i="9"/>
  <c r="W271" i="9"/>
  <c r="V208" i="11"/>
  <c r="V214" i="11" s="1"/>
  <c r="V24" i="12" s="1"/>
  <c r="V122" i="9"/>
  <c r="V129" i="9" s="1"/>
  <c r="V138" i="9" s="1"/>
  <c r="AB405" i="8"/>
  <c r="AB420" i="8" s="1"/>
  <c r="AB408" i="8"/>
  <c r="AB423" i="8" s="1"/>
  <c r="AB407" i="8"/>
  <c r="AB422" i="8" s="1"/>
  <c r="AB404" i="8"/>
  <c r="AB419" i="8" s="1"/>
  <c r="AB406" i="8"/>
  <c r="AB421" i="8" s="1"/>
  <c r="AB165" i="8"/>
  <c r="AB143" i="8"/>
  <c r="AB132" i="8"/>
  <c r="AB154" i="8"/>
  <c r="AB58" i="4"/>
  <c r="V188" i="8"/>
  <c r="V153" i="8"/>
  <c r="V155" i="8" s="1"/>
  <c r="V159" i="8" s="1"/>
  <c r="W120" i="8"/>
  <c r="V194" i="8"/>
  <c r="V164" i="8"/>
  <c r="V166" i="8" s="1"/>
  <c r="V170" i="8" s="1"/>
  <c r="W127" i="8"/>
  <c r="V182" i="8"/>
  <c r="V142" i="8"/>
  <c r="V144" i="8" s="1"/>
  <c r="V148" i="8" s="1"/>
  <c r="W113" i="8"/>
  <c r="V131" i="8"/>
  <c r="V133" i="8" s="1"/>
  <c r="V137" i="8" s="1"/>
  <c r="V176" i="8"/>
  <c r="W106" i="8"/>
  <c r="X448" i="9"/>
  <c r="X460" i="9" s="1"/>
  <c r="X446" i="9"/>
  <c r="X458" i="9" s="1"/>
  <c r="Y434" i="9"/>
  <c r="Y443" i="9" s="1"/>
  <c r="Y455" i="9" s="1"/>
  <c r="AB85" i="4"/>
  <c r="AB86" i="4" s="1"/>
  <c r="AB3" i="16" s="1"/>
  <c r="Z327" i="9"/>
  <c r="Z329" i="9" s="1"/>
  <c r="Z338" i="9" s="1"/>
  <c r="Z350" i="9" s="1"/>
  <c r="AB287" i="8"/>
  <c r="Z222" i="9"/>
  <c r="Z227" i="9" s="1"/>
  <c r="Z236" i="9" s="1"/>
  <c r="Z248" i="9" s="1"/>
  <c r="AB294" i="8"/>
  <c r="AB223" i="9"/>
  <c r="Y438" i="9"/>
  <c r="Y227" i="9"/>
  <c r="Y236" i="9" s="1"/>
  <c r="Y248" i="9" s="1"/>
  <c r="AB315" i="8"/>
  <c r="AB322" i="8"/>
  <c r="AB37" i="9"/>
  <c r="X235" i="9"/>
  <c r="X247" i="9" s="1"/>
  <c r="X238" i="9"/>
  <c r="X250" i="9" s="1"/>
  <c r="X237" i="9"/>
  <c r="X249" i="9" s="1"/>
  <c r="Y226" i="9"/>
  <c r="Y235" i="9" s="1"/>
  <c r="Y247" i="9" s="1"/>
  <c r="X233" i="9"/>
  <c r="X245" i="9" s="1"/>
  <c r="Y228" i="9"/>
  <c r="Y237" i="9" s="1"/>
  <c r="Y249" i="9" s="1"/>
  <c r="AA190" i="9"/>
  <c r="AA432" i="9" s="1"/>
  <c r="AA38" i="9"/>
  <c r="AA90" i="9" s="1"/>
  <c r="Y224" i="9"/>
  <c r="Y233" i="9" s="1"/>
  <c r="Y245" i="9" s="1"/>
  <c r="Y439" i="9"/>
  <c r="Y225" i="9"/>
  <c r="AB433" i="9"/>
  <c r="Y435" i="9"/>
  <c r="AB30" i="10"/>
  <c r="Y436" i="9"/>
  <c r="AB328" i="9"/>
  <c r="AB91" i="9"/>
  <c r="AB189" i="9"/>
  <c r="AB64" i="10"/>
  <c r="AB301" i="8"/>
  <c r="AB169" i="10"/>
  <c r="AB308" i="8"/>
  <c r="AC63" i="4"/>
  <c r="AC53" i="4"/>
  <c r="AA3" i="12"/>
  <c r="AA3" i="11"/>
  <c r="AA3" i="10"/>
  <c r="AA3" i="9"/>
  <c r="AA3" i="8"/>
  <c r="AA3" i="3"/>
  <c r="AA3" i="5"/>
  <c r="AA3" i="7"/>
  <c r="AA3" i="4"/>
  <c r="AC52" i="4"/>
  <c r="AC54" i="4" s="1"/>
  <c r="V209" i="11"/>
  <c r="V215" i="11" s="1"/>
  <c r="V25" i="12" s="1"/>
  <c r="V210" i="11"/>
  <c r="V216" i="11" s="1"/>
  <c r="V26" i="12" s="1"/>
  <c r="V213" i="11"/>
  <c r="V219" i="11" s="1"/>
  <c r="V29" i="12" s="1"/>
  <c r="AB188" i="9"/>
  <c r="AB36" i="9"/>
  <c r="AC11" i="10"/>
  <c r="AC12" i="10" s="1"/>
  <c r="AC29" i="10" s="1"/>
  <c r="AC17" i="10"/>
  <c r="F18" i="10" s="1"/>
  <c r="F22" i="10" s="1"/>
  <c r="AC176" i="9"/>
  <c r="F177" i="9" s="1"/>
  <c r="F181" i="9" s="1"/>
  <c r="AC24" i="9"/>
  <c r="F25" i="9" s="1"/>
  <c r="F29" i="9" s="1"/>
  <c r="AC11" i="9"/>
  <c r="AC12" i="9" s="1"/>
  <c r="AC402" i="8"/>
  <c r="AC41" i="4"/>
  <c r="V212" i="11"/>
  <c r="V218" i="11" s="1"/>
  <c r="V28" i="12" s="1"/>
  <c r="H126" i="8"/>
  <c r="AB403" i="8"/>
  <c r="AB418" i="8" s="1"/>
  <c r="V211" i="11"/>
  <c r="V217" i="11" s="1"/>
  <c r="V27" i="12" s="1"/>
  <c r="Z438" i="9"/>
  <c r="Z447" i="9" s="1"/>
  <c r="Z459" i="9" s="1"/>
  <c r="Z436" i="9"/>
  <c r="Z445" i="9" s="1"/>
  <c r="Z457" i="9" s="1"/>
  <c r="Z437" i="9"/>
  <c r="Z446" i="9" s="1"/>
  <c r="Z458" i="9" s="1"/>
  <c r="Z435" i="9"/>
  <c r="Z444" i="9" s="1"/>
  <c r="Z456" i="9" s="1"/>
  <c r="Z434" i="9"/>
  <c r="Z443" i="9" s="1"/>
  <c r="Z455" i="9" s="1"/>
  <c r="Z439" i="9"/>
  <c r="Z448" i="9" s="1"/>
  <c r="Z460" i="9" s="1"/>
  <c r="AC36" i="4"/>
  <c r="AC84" i="4"/>
  <c r="AC68" i="4"/>
  <c r="AC69" i="4" s="1"/>
  <c r="Z267" i="11" l="1"/>
  <c r="Z466" i="9"/>
  <c r="Z473" i="9" s="1"/>
  <c r="Z482" i="9" s="1"/>
  <c r="X268" i="11"/>
  <c r="X467" i="9"/>
  <c r="X474" i="9" s="1"/>
  <c r="X481" i="9"/>
  <c r="Z269" i="11"/>
  <c r="Z468" i="9"/>
  <c r="Z475" i="9" s="1"/>
  <c r="Z484" i="9" s="1"/>
  <c r="X484" i="9"/>
  <c r="Z270" i="11"/>
  <c r="Z469" i="9"/>
  <c r="Z476" i="9" s="1"/>
  <c r="Z485" i="9" s="1"/>
  <c r="X270" i="11"/>
  <c r="X469" i="9"/>
  <c r="X476" i="9" s="1"/>
  <c r="X485" i="9" s="1"/>
  <c r="X482" i="9"/>
  <c r="Z265" i="11"/>
  <c r="Z464" i="9"/>
  <c r="Z471" i="9" s="1"/>
  <c r="Z480" i="9" s="1"/>
  <c r="Z266" i="11"/>
  <c r="Z465" i="9"/>
  <c r="Z472" i="9" s="1"/>
  <c r="Z481" i="9" s="1"/>
  <c r="Z268" i="11"/>
  <c r="Z467" i="9"/>
  <c r="Z474" i="9" s="1"/>
  <c r="Z483" i="9" s="1"/>
  <c r="Y265" i="11"/>
  <c r="Y464" i="9"/>
  <c r="Y471" i="9" s="1"/>
  <c r="Y480" i="9" s="1"/>
  <c r="X378" i="9"/>
  <c r="Z244" i="11"/>
  <c r="Z359" i="9"/>
  <c r="Z366" i="9" s="1"/>
  <c r="Z375" i="9" s="1"/>
  <c r="Y227" i="11"/>
  <c r="Y258" i="9"/>
  <c r="Y265" i="9" s="1"/>
  <c r="Y274" i="9" s="1"/>
  <c r="X223" i="11"/>
  <c r="X254" i="9"/>
  <c r="X261" i="9" s="1"/>
  <c r="Y226" i="11"/>
  <c r="Y257" i="9"/>
  <c r="Y264" i="9" s="1"/>
  <c r="Y273" i="9" s="1"/>
  <c r="Y225" i="11"/>
  <c r="Y256" i="9"/>
  <c r="Y263" i="9" s="1"/>
  <c r="Y272" i="9" s="1"/>
  <c r="X227" i="11"/>
  <c r="X258" i="9"/>
  <c r="X265" i="9" s="1"/>
  <c r="X228" i="11"/>
  <c r="X259" i="9"/>
  <c r="X266" i="9" s="1"/>
  <c r="Y223" i="11"/>
  <c r="Y254" i="9"/>
  <c r="Y261" i="9" s="1"/>
  <c r="Y270" i="9" s="1"/>
  <c r="X225" i="11"/>
  <c r="X256" i="9"/>
  <c r="X263" i="9" s="1"/>
  <c r="Z226" i="11"/>
  <c r="Z257" i="9"/>
  <c r="Z264" i="9" s="1"/>
  <c r="Z273" i="9" s="1"/>
  <c r="AC405" i="8"/>
  <c r="AC420" i="8" s="1"/>
  <c r="AC408" i="8"/>
  <c r="AC423" i="8" s="1"/>
  <c r="AC407" i="8"/>
  <c r="AC422" i="8" s="1"/>
  <c r="AC406" i="8"/>
  <c r="AC421" i="8" s="1"/>
  <c r="AC404" i="8"/>
  <c r="AC419" i="8" s="1"/>
  <c r="AC132" i="8"/>
  <c r="AC143" i="8"/>
  <c r="AC154" i="8"/>
  <c r="AC165" i="8"/>
  <c r="AB3" i="7"/>
  <c r="W182" i="8"/>
  <c r="W142" i="8"/>
  <c r="W144" i="8" s="1"/>
  <c r="W148" i="8" s="1"/>
  <c r="X113" i="8"/>
  <c r="W194" i="8"/>
  <c r="W164" i="8"/>
  <c r="W166" i="8" s="1"/>
  <c r="W170" i="8" s="1"/>
  <c r="X127" i="8"/>
  <c r="W131" i="8"/>
  <c r="W133" i="8" s="1"/>
  <c r="W137" i="8" s="1"/>
  <c r="W176" i="8"/>
  <c r="X106" i="8"/>
  <c r="W188" i="8"/>
  <c r="W153" i="8"/>
  <c r="W155" i="8" s="1"/>
  <c r="W159" i="8" s="1"/>
  <c r="X120" i="8"/>
  <c r="Z334" i="9"/>
  <c r="Z343" i="9" s="1"/>
  <c r="Z355" i="9" s="1"/>
  <c r="Y447" i="9"/>
  <c r="Y459" i="9" s="1"/>
  <c r="Z228" i="9"/>
  <c r="Z237" i="9" s="1"/>
  <c r="Z249" i="9" s="1"/>
  <c r="Z225" i="9"/>
  <c r="Z234" i="9" s="1"/>
  <c r="Z246" i="9" s="1"/>
  <c r="Z224" i="9"/>
  <c r="Z233" i="9" s="1"/>
  <c r="Z245" i="9" s="1"/>
  <c r="Z229" i="9"/>
  <c r="Z226" i="9"/>
  <c r="Z235" i="9" s="1"/>
  <c r="Z247" i="9" s="1"/>
  <c r="Z332" i="9"/>
  <c r="Z333" i="9"/>
  <c r="Z330" i="9"/>
  <c r="Z331" i="9"/>
  <c r="AB3" i="4"/>
  <c r="AB3" i="8"/>
  <c r="AB38" i="9"/>
  <c r="AB90" i="9" s="1"/>
  <c r="AB3" i="11"/>
  <c r="AB3" i="9"/>
  <c r="Y445" i="9"/>
  <c r="Y457" i="9" s="1"/>
  <c r="Y444" i="9"/>
  <c r="Y456" i="9" s="1"/>
  <c r="Y234" i="9"/>
  <c r="Y246" i="9" s="1"/>
  <c r="Y448" i="9"/>
  <c r="Y460" i="9" s="1"/>
  <c r="AA327" i="9"/>
  <c r="AA329" i="9" s="1"/>
  <c r="AA338" i="9" s="1"/>
  <c r="AA350" i="9" s="1"/>
  <c r="AA437" i="9"/>
  <c r="AA446" i="9" s="1"/>
  <c r="AA458" i="9" s="1"/>
  <c r="AA435" i="9"/>
  <c r="AA434" i="9"/>
  <c r="AA443" i="9" s="1"/>
  <c r="AA455" i="9" s="1"/>
  <c r="AA438" i="9"/>
  <c r="AA447" i="9" s="1"/>
  <c r="AA459" i="9" s="1"/>
  <c r="AA222" i="9"/>
  <c r="AA224" i="9" s="1"/>
  <c r="AA233" i="9" s="1"/>
  <c r="AA245" i="9" s="1"/>
  <c r="AB190" i="9"/>
  <c r="AB432" i="9" s="1"/>
  <c r="AA439" i="9"/>
  <c r="AA448" i="9" s="1"/>
  <c r="AA460" i="9" s="1"/>
  <c r="AB3" i="5"/>
  <c r="AB3" i="3"/>
  <c r="AB3" i="10"/>
  <c r="AB3" i="12"/>
  <c r="AA436" i="9"/>
  <c r="AA445" i="9" s="1"/>
  <c r="AA457" i="9" s="1"/>
  <c r="AC274" i="10"/>
  <c r="AC64" i="10"/>
  <c r="AC169" i="10"/>
  <c r="AC30" i="10"/>
  <c r="AC31" i="10" s="1"/>
  <c r="AC328" i="9"/>
  <c r="AC433" i="9"/>
  <c r="AC189" i="9"/>
  <c r="AC190" i="9" s="1"/>
  <c r="AC223" i="9"/>
  <c r="AC91" i="9"/>
  <c r="AC37" i="9"/>
  <c r="AC38" i="9" s="1"/>
  <c r="AC90" i="9" s="1"/>
  <c r="AC322" i="8"/>
  <c r="AC323" i="8" s="1"/>
  <c r="AC315" i="8"/>
  <c r="AC316" i="8" s="1"/>
  <c r="AC308" i="8"/>
  <c r="AC309" i="8" s="1"/>
  <c r="AC301" i="8"/>
  <c r="AC302" i="8" s="1"/>
  <c r="AC294" i="8"/>
  <c r="AC295" i="8" s="1"/>
  <c r="AC287" i="8"/>
  <c r="AC288" i="8" s="1"/>
  <c r="AC85" i="4"/>
  <c r="AC86" i="4" s="1"/>
  <c r="AC3" i="16" s="1"/>
  <c r="AC58" i="4"/>
  <c r="F59" i="4" s="1"/>
  <c r="AC403" i="8"/>
  <c r="AC418" i="8" s="1"/>
  <c r="AC188" i="9"/>
  <c r="AC36" i="9"/>
  <c r="AC73" i="4"/>
  <c r="Y24" i="10"/>
  <c r="Y28" i="10" s="1"/>
  <c r="Y31" i="10" s="1"/>
  <c r="V24" i="10"/>
  <c r="V28" i="10" s="1"/>
  <c r="AC24" i="10"/>
  <c r="AC28" i="10" s="1"/>
  <c r="AB24" i="10"/>
  <c r="AB28" i="10" s="1"/>
  <c r="AB31" i="10" s="1"/>
  <c r="AA24" i="10"/>
  <c r="AA28" i="10" s="1"/>
  <c r="AA31" i="10" s="1"/>
  <c r="Z24" i="10"/>
  <c r="Z28" i="10" s="1"/>
  <c r="Z31" i="10" s="1"/>
  <c r="X24" i="10"/>
  <c r="X28" i="10" s="1"/>
  <c r="X31" i="10" s="1"/>
  <c r="W24" i="10"/>
  <c r="W28" i="10" s="1"/>
  <c r="W31" i="10" s="1"/>
  <c r="AA270" i="11" l="1"/>
  <c r="AA469" i="9"/>
  <c r="AA476" i="9" s="1"/>
  <c r="AA485" i="9" s="1"/>
  <c r="Y270" i="11"/>
  <c r="Y469" i="9"/>
  <c r="Y476" i="9" s="1"/>
  <c r="Y485" i="9" s="1"/>
  <c r="Y267" i="11"/>
  <c r="Y466" i="9"/>
  <c r="Y473" i="9" s="1"/>
  <c r="X483" i="9"/>
  <c r="AA265" i="11"/>
  <c r="AA464" i="9"/>
  <c r="AA471" i="9" s="1"/>
  <c r="AA480" i="9" s="1"/>
  <c r="Y269" i="11"/>
  <c r="Y468" i="9"/>
  <c r="Y475" i="9" s="1"/>
  <c r="AA267" i="11"/>
  <c r="AA466" i="9"/>
  <c r="AA473" i="9" s="1"/>
  <c r="AA482" i="9" s="1"/>
  <c r="Y266" i="11"/>
  <c r="Y465" i="9"/>
  <c r="Y472" i="9" s="1"/>
  <c r="AA269" i="11"/>
  <c r="AA468" i="9"/>
  <c r="AA475" i="9" s="1"/>
  <c r="AA484" i="9" s="1"/>
  <c r="AA268" i="11"/>
  <c r="AA467" i="9"/>
  <c r="AA474" i="9" s="1"/>
  <c r="AA483" i="9" s="1"/>
  <c r="Z249" i="11"/>
  <c r="Z364" i="9"/>
  <c r="Z371" i="9" s="1"/>
  <c r="Z380" i="9" s="1"/>
  <c r="AA244" i="11"/>
  <c r="AA359" i="9"/>
  <c r="AA366" i="9" s="1"/>
  <c r="AA375" i="9" s="1"/>
  <c r="X272" i="9"/>
  <c r="X274" i="9"/>
  <c r="X270" i="9"/>
  <c r="Z225" i="11"/>
  <c r="Z256" i="9"/>
  <c r="Z263" i="9" s="1"/>
  <c r="Z272" i="9" s="1"/>
  <c r="Z223" i="11"/>
  <c r="Z254" i="9"/>
  <c r="Z261" i="9" s="1"/>
  <c r="Z270" i="9" s="1"/>
  <c r="Z224" i="11"/>
  <c r="Z255" i="9"/>
  <c r="Z262" i="9" s="1"/>
  <c r="Z271" i="9" s="1"/>
  <c r="AA223" i="11"/>
  <c r="AA254" i="9"/>
  <c r="AA261" i="9" s="1"/>
  <c r="AA270" i="9" s="1"/>
  <c r="Y224" i="11"/>
  <c r="Y255" i="9"/>
  <c r="Y262" i="9" s="1"/>
  <c r="Z227" i="11"/>
  <c r="Z258" i="9"/>
  <c r="Z265" i="9" s="1"/>
  <c r="Z274" i="9" s="1"/>
  <c r="X275" i="9"/>
  <c r="X176" i="8"/>
  <c r="X131" i="8"/>
  <c r="X133" i="8" s="1"/>
  <c r="X137" i="8" s="1"/>
  <c r="Y106" i="8"/>
  <c r="X194" i="8"/>
  <c r="X164" i="8"/>
  <c r="X166" i="8" s="1"/>
  <c r="X170" i="8" s="1"/>
  <c r="Y127" i="8"/>
  <c r="X182" i="8"/>
  <c r="X142" i="8"/>
  <c r="X144" i="8" s="1"/>
  <c r="X148" i="8" s="1"/>
  <c r="Y113" i="8"/>
  <c r="X153" i="8"/>
  <c r="X155" i="8" s="1"/>
  <c r="X159" i="8" s="1"/>
  <c r="X188" i="8"/>
  <c r="Y120" i="8"/>
  <c r="AA444" i="9"/>
  <c r="AA456" i="9" s="1"/>
  <c r="Z340" i="9"/>
  <c r="Z352" i="9" s="1"/>
  <c r="Z339" i="9"/>
  <c r="Z351" i="9" s="1"/>
  <c r="Z342" i="9"/>
  <c r="Z354" i="9" s="1"/>
  <c r="Z341" i="9"/>
  <c r="Z353" i="9" s="1"/>
  <c r="Z238" i="9"/>
  <c r="Z250" i="9" s="1"/>
  <c r="AA331" i="9"/>
  <c r="AA340" i="9" s="1"/>
  <c r="AA352" i="9" s="1"/>
  <c r="AA330" i="9"/>
  <c r="AA339" i="9" s="1"/>
  <c r="AA351" i="9" s="1"/>
  <c r="AA332" i="9"/>
  <c r="AA341" i="9" s="1"/>
  <c r="AA353" i="9" s="1"/>
  <c r="AA334" i="9"/>
  <c r="AB327" i="9"/>
  <c r="AB329" i="9" s="1"/>
  <c r="AB222" i="9"/>
  <c r="AB226" i="9" s="1"/>
  <c r="AB235" i="9" s="1"/>
  <c r="AB247" i="9" s="1"/>
  <c r="AA225" i="9"/>
  <c r="AA234" i="9" s="1"/>
  <c r="AA246" i="9" s="1"/>
  <c r="AA229" i="9"/>
  <c r="AA238" i="9" s="1"/>
  <c r="AA250" i="9" s="1"/>
  <c r="AA226" i="9"/>
  <c r="AA228" i="9"/>
  <c r="AA333" i="9"/>
  <c r="AA227" i="9"/>
  <c r="W273" i="10"/>
  <c r="W168" i="10"/>
  <c r="W63" i="10"/>
  <c r="AC3" i="12"/>
  <c r="AC3" i="11"/>
  <c r="AC3" i="10"/>
  <c r="AC3" i="9"/>
  <c r="AC3" i="8"/>
  <c r="AC3" i="3"/>
  <c r="AC3" i="5"/>
  <c r="AC3" i="4"/>
  <c r="AC3" i="7"/>
  <c r="X273" i="10"/>
  <c r="X168" i="10"/>
  <c r="X63" i="10"/>
  <c r="Y273" i="10"/>
  <c r="Y63" i="10"/>
  <c r="Y168" i="10"/>
  <c r="AB439" i="9"/>
  <c r="H439" i="9" s="1"/>
  <c r="AB434" i="9"/>
  <c r="H434" i="9" s="1"/>
  <c r="AB435" i="9"/>
  <c r="AB444" i="9" s="1"/>
  <c r="AB456" i="9" s="1"/>
  <c r="AB438" i="9"/>
  <c r="AB437" i="9"/>
  <c r="AB446" i="9" s="1"/>
  <c r="AB458" i="9" s="1"/>
  <c r="AB436" i="9"/>
  <c r="AB445" i="9" s="1"/>
  <c r="AB457" i="9" s="1"/>
  <c r="AC66" i="10"/>
  <c r="AC67" i="10"/>
  <c r="AC70" i="10"/>
  <c r="AC65" i="10"/>
  <c r="AC68" i="10"/>
  <c r="AC69" i="10"/>
  <c r="AC93" i="9"/>
  <c r="AC96" i="9"/>
  <c r="AC95" i="9"/>
  <c r="AC94" i="9"/>
  <c r="AC97" i="9"/>
  <c r="AC92" i="9"/>
  <c r="AC280" i="10"/>
  <c r="AC275" i="10"/>
  <c r="AC276" i="10"/>
  <c r="AC279" i="10"/>
  <c r="AC278" i="10"/>
  <c r="AC277" i="10"/>
  <c r="AC339" i="8"/>
  <c r="AC225" i="9"/>
  <c r="AC226" i="9"/>
  <c r="AC229" i="9"/>
  <c r="AC224" i="9"/>
  <c r="AC227" i="9"/>
  <c r="AC228" i="9"/>
  <c r="AC350" i="8"/>
  <c r="AC432" i="9"/>
  <c r="AC222" i="9"/>
  <c r="AC327" i="9"/>
  <c r="AC327" i="8"/>
  <c r="AC437" i="9"/>
  <c r="AC438" i="9"/>
  <c r="AC436" i="9"/>
  <c r="AC435" i="9"/>
  <c r="AC434" i="9"/>
  <c r="AC439" i="9"/>
  <c r="AB273" i="10"/>
  <c r="AB168" i="10"/>
  <c r="AB63" i="10"/>
  <c r="AC328" i="8"/>
  <c r="AC334" i="9"/>
  <c r="AC330" i="9"/>
  <c r="AC329" i="9"/>
  <c r="AC333" i="9"/>
  <c r="AC332" i="9"/>
  <c r="AC331" i="9"/>
  <c r="Z273" i="10"/>
  <c r="Z168" i="10"/>
  <c r="Z63" i="10"/>
  <c r="AA273" i="10"/>
  <c r="AA168" i="10"/>
  <c r="AA63" i="10"/>
  <c r="AC329" i="8"/>
  <c r="AC273" i="10"/>
  <c r="AC168" i="10"/>
  <c r="AC63" i="10"/>
  <c r="AC330" i="8"/>
  <c r="AC171" i="10"/>
  <c r="AC174" i="10"/>
  <c r="AC172" i="10"/>
  <c r="AC175" i="10"/>
  <c r="AC170" i="10"/>
  <c r="AC173" i="10"/>
  <c r="Y482" i="9" l="1"/>
  <c r="AB268" i="11"/>
  <c r="AB467" i="9"/>
  <c r="AB474" i="9" s="1"/>
  <c r="AB483" i="9" s="1"/>
  <c r="Y484" i="9"/>
  <c r="Y481" i="9"/>
  <c r="AB266" i="11"/>
  <c r="AB465" i="9"/>
  <c r="AB472" i="9" s="1"/>
  <c r="AB481" i="9" s="1"/>
  <c r="AB267" i="11"/>
  <c r="AB466" i="9"/>
  <c r="AB473" i="9" s="1"/>
  <c r="AB482" i="9" s="1"/>
  <c r="AA266" i="11"/>
  <c r="AA465" i="9"/>
  <c r="AA472" i="9" s="1"/>
  <c r="AA481" i="9" s="1"/>
  <c r="AA246" i="11"/>
  <c r="AA361" i="9"/>
  <c r="AA368" i="9" s="1"/>
  <c r="AA377" i="9" s="1"/>
  <c r="Z247" i="11"/>
  <c r="Z362" i="9"/>
  <c r="Z369" i="9" s="1"/>
  <c r="Z245" i="11"/>
  <c r="Z360" i="9"/>
  <c r="Z367" i="9" s="1"/>
  <c r="Z248" i="11"/>
  <c r="Z363" i="9"/>
  <c r="Z370" i="9" s="1"/>
  <c r="Z246" i="11"/>
  <c r="Z361" i="9"/>
  <c r="Z368" i="9" s="1"/>
  <c r="AA247" i="11"/>
  <c r="AA362" i="9"/>
  <c r="AA369" i="9" s="1"/>
  <c r="AA378" i="9" s="1"/>
  <c r="AA245" i="11"/>
  <c r="AA360" i="9"/>
  <c r="AA367" i="9" s="1"/>
  <c r="AA376" i="9" s="1"/>
  <c r="AA228" i="11"/>
  <c r="AA259" i="9"/>
  <c r="AA266" i="9" s="1"/>
  <c r="AA275" i="9" s="1"/>
  <c r="Z228" i="11"/>
  <c r="Z259" i="9"/>
  <c r="Z266" i="9" s="1"/>
  <c r="Z275" i="9" s="1"/>
  <c r="AB225" i="11"/>
  <c r="AB256" i="9"/>
  <c r="AB263" i="9" s="1"/>
  <c r="AB272" i="9" s="1"/>
  <c r="AA224" i="11"/>
  <c r="AA255" i="9"/>
  <c r="AA262" i="9" s="1"/>
  <c r="AA271" i="9" s="1"/>
  <c r="Y271" i="9"/>
  <c r="Y194" i="8"/>
  <c r="Y164" i="8"/>
  <c r="Y166" i="8" s="1"/>
  <c r="Y170" i="8" s="1"/>
  <c r="Z127" i="8"/>
  <c r="Y176" i="8"/>
  <c r="Y131" i="8"/>
  <c r="Y133" i="8" s="1"/>
  <c r="Y137" i="8" s="1"/>
  <c r="Z106" i="8"/>
  <c r="Y142" i="8"/>
  <c r="Y144" i="8" s="1"/>
  <c r="Y148" i="8" s="1"/>
  <c r="Y182" i="8"/>
  <c r="Z113" i="8"/>
  <c r="Y153" i="8"/>
  <c r="Y155" i="8" s="1"/>
  <c r="Y159" i="8" s="1"/>
  <c r="Y188" i="8"/>
  <c r="Z120" i="8"/>
  <c r="H226" i="9"/>
  <c r="H235" i="9" s="1"/>
  <c r="H436" i="9"/>
  <c r="H445" i="9" s="1"/>
  <c r="H457" i="9"/>
  <c r="AB331" i="9"/>
  <c r="AB340" i="9" s="1"/>
  <c r="AB352" i="9" s="1"/>
  <c r="AA343" i="9"/>
  <c r="AA355" i="9" s="1"/>
  <c r="AB447" i="9"/>
  <c r="AB459" i="9" s="1"/>
  <c r="H438" i="9"/>
  <c r="H447" i="9" s="1"/>
  <c r="H456" i="9"/>
  <c r="H437" i="9"/>
  <c r="H446" i="9" s="1"/>
  <c r="H435" i="9"/>
  <c r="H444" i="9" s="1"/>
  <c r="AB338" i="9"/>
  <c r="AB350" i="9" s="1"/>
  <c r="H329" i="9"/>
  <c r="H338" i="9" s="1"/>
  <c r="H458" i="9"/>
  <c r="AC331" i="8"/>
  <c r="AC364" i="8" s="1"/>
  <c r="AC368" i="8" s="1"/>
  <c r="AB333" i="9"/>
  <c r="AB342" i="9" s="1"/>
  <c r="AB354" i="9" s="1"/>
  <c r="AB332" i="9"/>
  <c r="AB341" i="9" s="1"/>
  <c r="AB353" i="9" s="1"/>
  <c r="AB225" i="9"/>
  <c r="AB224" i="9"/>
  <c r="AB229" i="9"/>
  <c r="AB228" i="9"/>
  <c r="AB237" i="9" s="1"/>
  <c r="AB249" i="9" s="1"/>
  <c r="AB227" i="9"/>
  <c r="AB236" i="9" s="1"/>
  <c r="AB248" i="9" s="1"/>
  <c r="AB334" i="9"/>
  <c r="AB343" i="9" s="1"/>
  <c r="AB355" i="9" s="1"/>
  <c r="AB330" i="9"/>
  <c r="AB339" i="9" s="1"/>
  <c r="AB351" i="9" s="1"/>
  <c r="AA237" i="9"/>
  <c r="AA249" i="9" s="1"/>
  <c r="AB443" i="9"/>
  <c r="AB455" i="9" s="1"/>
  <c r="AB464" i="9" s="1"/>
  <c r="AB471" i="9" s="1"/>
  <c r="AB480" i="9" s="1"/>
  <c r="H443" i="9"/>
  <c r="AA342" i="9"/>
  <c r="AA354" i="9" s="1"/>
  <c r="AB448" i="9"/>
  <c r="AB460" i="9" s="1"/>
  <c r="AB469" i="9" s="1"/>
  <c r="AB476" i="9" s="1"/>
  <c r="AB485" i="9" s="1"/>
  <c r="H448" i="9"/>
  <c r="AA236" i="9"/>
  <c r="AA248" i="9" s="1"/>
  <c r="AA235" i="9"/>
  <c r="AA247" i="9" s="1"/>
  <c r="AA256" i="9" s="1"/>
  <c r="AA263" i="9" s="1"/>
  <c r="AA272" i="9" s="1"/>
  <c r="W69" i="10"/>
  <c r="W65" i="10"/>
  <c r="W70" i="10"/>
  <c r="W68" i="10"/>
  <c r="W66" i="10"/>
  <c r="W67" i="10"/>
  <c r="W174" i="10"/>
  <c r="W175" i="10"/>
  <c r="W173" i="10"/>
  <c r="W172" i="10"/>
  <c r="W170" i="10"/>
  <c r="W171" i="10"/>
  <c r="W279" i="10"/>
  <c r="W280" i="10"/>
  <c r="W275" i="10"/>
  <c r="W276" i="10"/>
  <c r="W278" i="10"/>
  <c r="W277" i="10"/>
  <c r="Z279" i="10"/>
  <c r="Z288" i="10" s="1"/>
  <c r="Z300" i="10" s="1"/>
  <c r="Z309" i="10" s="1"/>
  <c r="Z316" i="10" s="1"/>
  <c r="Z325" i="10" s="1"/>
  <c r="Z280" i="10"/>
  <c r="Z289" i="10" s="1"/>
  <c r="Z301" i="10" s="1"/>
  <c r="Z310" i="10" s="1"/>
  <c r="Z317" i="10" s="1"/>
  <c r="Z326" i="10" s="1"/>
  <c r="Z275" i="10"/>
  <c r="Z284" i="10" s="1"/>
  <c r="Z296" i="10" s="1"/>
  <c r="Z305" i="10" s="1"/>
  <c r="Z312" i="10" s="1"/>
  <c r="Z321" i="10" s="1"/>
  <c r="Z278" i="10"/>
  <c r="Z287" i="10" s="1"/>
  <c r="Z299" i="10" s="1"/>
  <c r="Z308" i="10" s="1"/>
  <c r="Z315" i="10" s="1"/>
  <c r="Z324" i="10" s="1"/>
  <c r="Z277" i="10"/>
  <c r="Z286" i="10" s="1"/>
  <c r="Z298" i="10" s="1"/>
  <c r="Z307" i="10" s="1"/>
  <c r="Z314" i="10" s="1"/>
  <c r="Z323" i="10" s="1"/>
  <c r="Z276" i="10"/>
  <c r="Z285" i="10" s="1"/>
  <c r="Z297" i="10" s="1"/>
  <c r="Z306" i="10" s="1"/>
  <c r="Z313" i="10" s="1"/>
  <c r="Z322" i="10" s="1"/>
  <c r="AC343" i="9"/>
  <c r="AC355" i="9" s="1"/>
  <c r="AC448" i="9"/>
  <c r="AC460" i="9" s="1"/>
  <c r="AC343" i="8"/>
  <c r="AC341" i="8"/>
  <c r="AC342" i="8"/>
  <c r="AC340" i="8"/>
  <c r="AC286" i="10"/>
  <c r="AC298" i="10" s="1"/>
  <c r="AC307" i="10" s="1"/>
  <c r="AC314" i="10" s="1"/>
  <c r="AC323" i="10" s="1"/>
  <c r="AC103" i="9"/>
  <c r="AC74" i="10"/>
  <c r="AC86" i="10" s="1"/>
  <c r="AC95" i="10" s="1"/>
  <c r="AC102" i="10" s="1"/>
  <c r="AC111" i="10" s="1"/>
  <c r="Y70" i="10"/>
  <c r="Y79" i="10" s="1"/>
  <c r="Y91" i="10" s="1"/>
  <c r="Y100" i="10" s="1"/>
  <c r="Y107" i="10" s="1"/>
  <c r="Y116" i="10" s="1"/>
  <c r="Y68" i="10"/>
  <c r="Y77" i="10" s="1"/>
  <c r="Y89" i="10" s="1"/>
  <c r="Y98" i="10" s="1"/>
  <c r="Y105" i="10" s="1"/>
  <c r="Y114" i="10" s="1"/>
  <c r="Y66" i="10"/>
  <c r="Y75" i="10" s="1"/>
  <c r="Y87" i="10" s="1"/>
  <c r="Y96" i="10" s="1"/>
  <c r="Y103" i="10" s="1"/>
  <c r="Y112" i="10" s="1"/>
  <c r="Y69" i="10"/>
  <c r="Y78" i="10" s="1"/>
  <c r="Y90" i="10" s="1"/>
  <c r="Y99" i="10" s="1"/>
  <c r="Y106" i="10" s="1"/>
  <c r="Y115" i="10" s="1"/>
  <c r="Y65" i="10"/>
  <c r="Y74" i="10" s="1"/>
  <c r="Y86" i="10" s="1"/>
  <c r="Y95" i="10" s="1"/>
  <c r="Y102" i="10" s="1"/>
  <c r="Y111" i="10" s="1"/>
  <c r="Y67" i="10"/>
  <c r="Y76" i="10" s="1"/>
  <c r="Y88" i="10" s="1"/>
  <c r="Y97" i="10" s="1"/>
  <c r="Y104" i="10" s="1"/>
  <c r="Y113" i="10" s="1"/>
  <c r="AC179" i="10"/>
  <c r="AC191" i="10" s="1"/>
  <c r="AC200" i="10" s="1"/>
  <c r="AC207" i="10" s="1"/>
  <c r="AC216" i="10" s="1"/>
  <c r="AC184" i="10"/>
  <c r="AC196" i="10" s="1"/>
  <c r="AC205" i="10" s="1"/>
  <c r="AC212" i="10" s="1"/>
  <c r="AC221" i="10" s="1"/>
  <c r="AC443" i="9"/>
  <c r="AC455" i="9" s="1"/>
  <c r="AC237" i="9"/>
  <c r="AC249" i="9" s="1"/>
  <c r="AC287" i="10"/>
  <c r="AC299" i="10" s="1"/>
  <c r="AC308" i="10" s="1"/>
  <c r="AC315" i="10" s="1"/>
  <c r="AC324" i="10" s="1"/>
  <c r="AC104" i="9"/>
  <c r="AC79" i="10"/>
  <c r="AC91" i="10" s="1"/>
  <c r="AC100" i="10" s="1"/>
  <c r="AC107" i="10" s="1"/>
  <c r="AC116" i="10" s="1"/>
  <c r="Y276" i="10"/>
  <c r="Y285" i="10" s="1"/>
  <c r="Y297" i="10" s="1"/>
  <c r="Y306" i="10" s="1"/>
  <c r="Y313" i="10" s="1"/>
  <c r="Y322" i="10" s="1"/>
  <c r="Y277" i="10"/>
  <c r="Y286" i="10" s="1"/>
  <c r="Y298" i="10" s="1"/>
  <c r="Y307" i="10" s="1"/>
  <c r="Y314" i="10" s="1"/>
  <c r="Y323" i="10" s="1"/>
  <c r="Y275" i="10"/>
  <c r="Y284" i="10" s="1"/>
  <c r="Y296" i="10" s="1"/>
  <c r="Y305" i="10" s="1"/>
  <c r="Y312" i="10" s="1"/>
  <c r="Y321" i="10" s="1"/>
  <c r="Y280" i="10"/>
  <c r="Y289" i="10" s="1"/>
  <c r="Y301" i="10" s="1"/>
  <c r="Y310" i="10" s="1"/>
  <c r="Y317" i="10" s="1"/>
  <c r="Y326" i="10" s="1"/>
  <c r="Y278" i="10"/>
  <c r="Y287" i="10" s="1"/>
  <c r="Y299" i="10" s="1"/>
  <c r="Y308" i="10" s="1"/>
  <c r="Y315" i="10" s="1"/>
  <c r="Y324" i="10" s="1"/>
  <c r="Y279" i="10"/>
  <c r="Y288" i="10" s="1"/>
  <c r="Y300" i="10" s="1"/>
  <c r="Y309" i="10" s="1"/>
  <c r="Y316" i="10" s="1"/>
  <c r="Y325" i="10" s="1"/>
  <c r="AC236" i="9"/>
  <c r="AC248" i="9" s="1"/>
  <c r="AC76" i="10"/>
  <c r="AC88" i="10" s="1"/>
  <c r="AC97" i="10" s="1"/>
  <c r="AC104" i="10" s="1"/>
  <c r="AC113" i="10" s="1"/>
  <c r="X68" i="10"/>
  <c r="X65" i="10"/>
  <c r="X70" i="10"/>
  <c r="X67" i="10"/>
  <c r="X66" i="10"/>
  <c r="X69" i="10"/>
  <c r="AC444" i="9"/>
  <c r="AC456" i="9" s="1"/>
  <c r="AC105" i="9"/>
  <c r="AA172" i="10"/>
  <c r="AA181" i="10" s="1"/>
  <c r="AA193" i="10" s="1"/>
  <c r="AA202" i="10" s="1"/>
  <c r="AA209" i="10" s="1"/>
  <c r="AA218" i="10" s="1"/>
  <c r="AA175" i="10"/>
  <c r="AA184" i="10" s="1"/>
  <c r="AA196" i="10" s="1"/>
  <c r="AA205" i="10" s="1"/>
  <c r="AA212" i="10" s="1"/>
  <c r="AA221" i="10" s="1"/>
  <c r="AA170" i="10"/>
  <c r="AA179" i="10" s="1"/>
  <c r="AA191" i="10" s="1"/>
  <c r="AA200" i="10" s="1"/>
  <c r="AA207" i="10" s="1"/>
  <c r="AA216" i="10" s="1"/>
  <c r="AA171" i="10"/>
  <c r="AA180" i="10" s="1"/>
  <c r="AA192" i="10" s="1"/>
  <c r="AA201" i="10" s="1"/>
  <c r="AA208" i="10" s="1"/>
  <c r="AA217" i="10" s="1"/>
  <c r="AA173" i="10"/>
  <c r="AA182" i="10" s="1"/>
  <c r="AA194" i="10" s="1"/>
  <c r="AA203" i="10" s="1"/>
  <c r="AA210" i="10" s="1"/>
  <c r="AA219" i="10" s="1"/>
  <c r="AA174" i="10"/>
  <c r="AA183" i="10" s="1"/>
  <c r="AA195" i="10" s="1"/>
  <c r="AA204" i="10" s="1"/>
  <c r="AA211" i="10" s="1"/>
  <c r="AA220" i="10" s="1"/>
  <c r="AC340" i="9"/>
  <c r="AC352" i="9" s="1"/>
  <c r="AB170" i="10"/>
  <c r="AB179" i="10" s="1"/>
  <c r="AB191" i="10" s="1"/>
  <c r="AB200" i="10" s="1"/>
  <c r="AB207" i="10" s="1"/>
  <c r="AB216" i="10" s="1"/>
  <c r="AB173" i="10"/>
  <c r="AB182" i="10" s="1"/>
  <c r="AB194" i="10" s="1"/>
  <c r="AB203" i="10" s="1"/>
  <c r="AB210" i="10" s="1"/>
  <c r="AB219" i="10" s="1"/>
  <c r="AB174" i="10"/>
  <c r="AB183" i="10" s="1"/>
  <c r="AB195" i="10" s="1"/>
  <c r="AB204" i="10" s="1"/>
  <c r="AB211" i="10" s="1"/>
  <c r="AB220" i="10" s="1"/>
  <c r="AB171" i="10"/>
  <c r="AB180" i="10" s="1"/>
  <c r="AB192" i="10" s="1"/>
  <c r="AB201" i="10" s="1"/>
  <c r="AB208" i="10" s="1"/>
  <c r="AB217" i="10" s="1"/>
  <c r="AB172" i="10"/>
  <c r="AB181" i="10" s="1"/>
  <c r="AB193" i="10" s="1"/>
  <c r="AB202" i="10" s="1"/>
  <c r="AB209" i="10" s="1"/>
  <c r="AB218" i="10" s="1"/>
  <c r="AB175" i="10"/>
  <c r="AB184" i="10" s="1"/>
  <c r="AB196" i="10" s="1"/>
  <c r="AB205" i="10" s="1"/>
  <c r="AB212" i="10" s="1"/>
  <c r="AB221" i="10" s="1"/>
  <c r="AC445" i="9"/>
  <c r="AC457" i="9" s="1"/>
  <c r="AC352" i="8"/>
  <c r="AC351" i="8"/>
  <c r="AC353" i="8"/>
  <c r="AC233" i="9"/>
  <c r="AC245" i="9" s="1"/>
  <c r="AC285" i="10"/>
  <c r="AC297" i="10" s="1"/>
  <c r="AC306" i="10" s="1"/>
  <c r="AC313" i="10" s="1"/>
  <c r="AC322" i="10" s="1"/>
  <c r="AC102" i="9"/>
  <c r="AC75" i="10"/>
  <c r="AC87" i="10" s="1"/>
  <c r="AC96" i="10" s="1"/>
  <c r="AC103" i="10" s="1"/>
  <c r="AC112" i="10" s="1"/>
  <c r="X172" i="10"/>
  <c r="X175" i="10"/>
  <c r="X173" i="10"/>
  <c r="X171" i="10"/>
  <c r="X174" i="10"/>
  <c r="X170" i="10"/>
  <c r="AC181" i="10"/>
  <c r="AC193" i="10" s="1"/>
  <c r="AC202" i="10" s="1"/>
  <c r="AC209" i="10" s="1"/>
  <c r="AC218" i="10" s="1"/>
  <c r="AA66" i="10"/>
  <c r="AA75" i="10" s="1"/>
  <c r="AA87" i="10" s="1"/>
  <c r="AA96" i="10" s="1"/>
  <c r="AA103" i="10" s="1"/>
  <c r="AA112" i="10" s="1"/>
  <c r="AA69" i="10"/>
  <c r="AA78" i="10" s="1"/>
  <c r="AA90" i="10" s="1"/>
  <c r="AA99" i="10" s="1"/>
  <c r="AA106" i="10" s="1"/>
  <c r="AA115" i="10" s="1"/>
  <c r="AA67" i="10"/>
  <c r="AA76" i="10" s="1"/>
  <c r="AA88" i="10" s="1"/>
  <c r="AA97" i="10" s="1"/>
  <c r="AA104" i="10" s="1"/>
  <c r="AA113" i="10" s="1"/>
  <c r="AA70" i="10"/>
  <c r="AA79" i="10" s="1"/>
  <c r="AA91" i="10" s="1"/>
  <c r="AA100" i="10" s="1"/>
  <c r="AA107" i="10" s="1"/>
  <c r="AA116" i="10" s="1"/>
  <c r="AA68" i="10"/>
  <c r="AA77" i="10" s="1"/>
  <c r="AA89" i="10" s="1"/>
  <c r="AA98" i="10" s="1"/>
  <c r="AA105" i="10" s="1"/>
  <c r="AA114" i="10" s="1"/>
  <c r="AA65" i="10"/>
  <c r="AA74" i="10" s="1"/>
  <c r="AA86" i="10" s="1"/>
  <c r="AA95" i="10" s="1"/>
  <c r="AA102" i="10" s="1"/>
  <c r="AA111" i="10" s="1"/>
  <c r="AC288" i="10"/>
  <c r="AC300" i="10" s="1"/>
  <c r="AC309" i="10" s="1"/>
  <c r="AC316" i="10" s="1"/>
  <c r="AC325" i="10" s="1"/>
  <c r="AC183" i="10"/>
  <c r="AC195" i="10" s="1"/>
  <c r="AC204" i="10" s="1"/>
  <c r="AC211" i="10" s="1"/>
  <c r="AC220" i="10" s="1"/>
  <c r="AC180" i="10"/>
  <c r="AC192" i="10" s="1"/>
  <c r="AC201" i="10" s="1"/>
  <c r="AC208" i="10" s="1"/>
  <c r="AC217" i="10" s="1"/>
  <c r="AA278" i="10"/>
  <c r="AA287" i="10" s="1"/>
  <c r="AA299" i="10" s="1"/>
  <c r="AA308" i="10" s="1"/>
  <c r="AA315" i="10" s="1"/>
  <c r="AA324" i="10" s="1"/>
  <c r="AA276" i="10"/>
  <c r="AA285" i="10" s="1"/>
  <c r="AA297" i="10" s="1"/>
  <c r="AA306" i="10" s="1"/>
  <c r="AA313" i="10" s="1"/>
  <c r="AA322" i="10" s="1"/>
  <c r="AA280" i="10"/>
  <c r="AA289" i="10" s="1"/>
  <c r="AA301" i="10" s="1"/>
  <c r="AA310" i="10" s="1"/>
  <c r="AA317" i="10" s="1"/>
  <c r="AA326" i="10" s="1"/>
  <c r="AA279" i="10"/>
  <c r="AA288" i="10" s="1"/>
  <c r="AA300" i="10" s="1"/>
  <c r="AA309" i="10" s="1"/>
  <c r="AA316" i="10" s="1"/>
  <c r="AA325" i="10" s="1"/>
  <c r="AA277" i="10"/>
  <c r="AA286" i="10" s="1"/>
  <c r="AA298" i="10" s="1"/>
  <c r="AA307" i="10" s="1"/>
  <c r="AA314" i="10" s="1"/>
  <c r="AA323" i="10" s="1"/>
  <c r="AA275" i="10"/>
  <c r="AA284" i="10" s="1"/>
  <c r="AA296" i="10" s="1"/>
  <c r="AA305" i="10" s="1"/>
  <c r="AA312" i="10" s="1"/>
  <c r="AA321" i="10" s="1"/>
  <c r="AC341" i="9"/>
  <c r="AC353" i="9" s="1"/>
  <c r="AB280" i="10"/>
  <c r="AB289" i="10" s="1"/>
  <c r="AB301" i="10" s="1"/>
  <c r="AB310" i="10" s="1"/>
  <c r="AB317" i="10" s="1"/>
  <c r="AB326" i="10" s="1"/>
  <c r="AB278" i="10"/>
  <c r="AB287" i="10" s="1"/>
  <c r="AB299" i="10" s="1"/>
  <c r="AB308" i="10" s="1"/>
  <c r="AB315" i="10" s="1"/>
  <c r="AB324" i="10" s="1"/>
  <c r="AB279" i="10"/>
  <c r="AB288" i="10" s="1"/>
  <c r="AB300" i="10" s="1"/>
  <c r="AB309" i="10" s="1"/>
  <c r="AB316" i="10" s="1"/>
  <c r="AB325" i="10" s="1"/>
  <c r="AB276" i="10"/>
  <c r="AB285" i="10" s="1"/>
  <c r="AB297" i="10" s="1"/>
  <c r="AB306" i="10" s="1"/>
  <c r="AB313" i="10" s="1"/>
  <c r="AB322" i="10" s="1"/>
  <c r="AB275" i="10"/>
  <c r="AB284" i="10" s="1"/>
  <c r="AB296" i="10" s="1"/>
  <c r="AB305" i="10" s="1"/>
  <c r="AB312" i="10" s="1"/>
  <c r="AB321" i="10" s="1"/>
  <c r="AB277" i="10"/>
  <c r="AB286" i="10" s="1"/>
  <c r="AB298" i="10" s="1"/>
  <c r="AB307" i="10" s="1"/>
  <c r="AB314" i="10" s="1"/>
  <c r="AB323" i="10" s="1"/>
  <c r="AC447" i="9"/>
  <c r="AC459" i="9" s="1"/>
  <c r="AC238" i="9"/>
  <c r="AC250" i="9" s="1"/>
  <c r="AC284" i="10"/>
  <c r="AC296" i="10" s="1"/>
  <c r="AC305" i="10" s="1"/>
  <c r="AC312" i="10" s="1"/>
  <c r="AC321" i="10" s="1"/>
  <c r="X276" i="10"/>
  <c r="X280" i="10"/>
  <c r="X278" i="10"/>
  <c r="X279" i="10"/>
  <c r="X277" i="10"/>
  <c r="X275" i="10"/>
  <c r="AB69" i="10"/>
  <c r="AB78" i="10" s="1"/>
  <c r="AB90" i="10" s="1"/>
  <c r="AB99" i="10" s="1"/>
  <c r="AB106" i="10" s="1"/>
  <c r="AB115" i="10" s="1"/>
  <c r="AB68" i="10"/>
  <c r="AB77" i="10" s="1"/>
  <c r="AB89" i="10" s="1"/>
  <c r="AB98" i="10" s="1"/>
  <c r="AB105" i="10" s="1"/>
  <c r="AB114" i="10" s="1"/>
  <c r="AB67" i="10"/>
  <c r="AB76" i="10" s="1"/>
  <c r="AB88" i="10" s="1"/>
  <c r="AB97" i="10" s="1"/>
  <c r="AB104" i="10" s="1"/>
  <c r="AB113" i="10" s="1"/>
  <c r="AB70" i="10"/>
  <c r="AB79" i="10" s="1"/>
  <c r="AB91" i="10" s="1"/>
  <c r="AB100" i="10" s="1"/>
  <c r="AB107" i="10" s="1"/>
  <c r="AB116" i="10" s="1"/>
  <c r="AB65" i="10"/>
  <c r="AB74" i="10" s="1"/>
  <c r="AB86" i="10" s="1"/>
  <c r="AB95" i="10" s="1"/>
  <c r="AB102" i="10" s="1"/>
  <c r="AB111" i="10" s="1"/>
  <c r="AB66" i="10"/>
  <c r="AB75" i="10" s="1"/>
  <c r="AB87" i="10" s="1"/>
  <c r="AB96" i="10" s="1"/>
  <c r="AB103" i="10" s="1"/>
  <c r="AB112" i="10" s="1"/>
  <c r="AC342" i="9"/>
  <c r="AC354" i="9" s="1"/>
  <c r="AC446" i="9"/>
  <c r="AC458" i="9" s="1"/>
  <c r="AC235" i="9"/>
  <c r="AC247" i="9" s="1"/>
  <c r="AC289" i="10"/>
  <c r="AC301" i="10" s="1"/>
  <c r="AC310" i="10" s="1"/>
  <c r="AC317" i="10" s="1"/>
  <c r="AC326" i="10" s="1"/>
  <c r="Z70" i="10"/>
  <c r="Z79" i="10" s="1"/>
  <c r="Z91" i="10" s="1"/>
  <c r="Z100" i="10" s="1"/>
  <c r="Z107" i="10" s="1"/>
  <c r="Z116" i="10" s="1"/>
  <c r="Z65" i="10"/>
  <c r="Z74" i="10" s="1"/>
  <c r="Z86" i="10" s="1"/>
  <c r="Z95" i="10" s="1"/>
  <c r="Z102" i="10" s="1"/>
  <c r="Z111" i="10" s="1"/>
  <c r="Z66" i="10"/>
  <c r="Z75" i="10" s="1"/>
  <c r="Z87" i="10" s="1"/>
  <c r="Z96" i="10" s="1"/>
  <c r="Z103" i="10" s="1"/>
  <c r="Z112" i="10" s="1"/>
  <c r="Z69" i="10"/>
  <c r="Z78" i="10" s="1"/>
  <c r="Z90" i="10" s="1"/>
  <c r="Z99" i="10" s="1"/>
  <c r="Z106" i="10" s="1"/>
  <c r="Z115" i="10" s="1"/>
  <c r="Z68" i="10"/>
  <c r="Z77" i="10" s="1"/>
  <c r="Z89" i="10" s="1"/>
  <c r="Z98" i="10" s="1"/>
  <c r="Z105" i="10" s="1"/>
  <c r="Z114" i="10" s="1"/>
  <c r="Z67" i="10"/>
  <c r="Z76" i="10" s="1"/>
  <c r="Z88" i="10" s="1"/>
  <c r="Z97" i="10" s="1"/>
  <c r="Z104" i="10" s="1"/>
  <c r="Z113" i="10" s="1"/>
  <c r="AC338" i="9"/>
  <c r="AC350" i="9" s="1"/>
  <c r="AC234" i="9"/>
  <c r="AC246" i="9" s="1"/>
  <c r="AC101" i="9"/>
  <c r="AC78" i="10"/>
  <c r="AC90" i="10" s="1"/>
  <c r="AC99" i="10" s="1"/>
  <c r="AC106" i="10" s="1"/>
  <c r="AC115" i="10" s="1"/>
  <c r="AC182" i="10"/>
  <c r="AC194" i="10" s="1"/>
  <c r="AC203" i="10" s="1"/>
  <c r="AC210" i="10" s="1"/>
  <c r="AC219" i="10" s="1"/>
  <c r="Z173" i="10"/>
  <c r="Z182" i="10" s="1"/>
  <c r="Z194" i="10" s="1"/>
  <c r="Z203" i="10" s="1"/>
  <c r="Z210" i="10" s="1"/>
  <c r="Z219" i="10" s="1"/>
  <c r="Z170" i="10"/>
  <c r="Z179" i="10" s="1"/>
  <c r="Z191" i="10" s="1"/>
  <c r="Z200" i="10" s="1"/>
  <c r="Z207" i="10" s="1"/>
  <c r="Z216" i="10" s="1"/>
  <c r="Z171" i="10"/>
  <c r="Z180" i="10" s="1"/>
  <c r="Z192" i="10" s="1"/>
  <c r="Z201" i="10" s="1"/>
  <c r="Z208" i="10" s="1"/>
  <c r="Z217" i="10" s="1"/>
  <c r="Z175" i="10"/>
  <c r="Z184" i="10" s="1"/>
  <c r="Z196" i="10" s="1"/>
  <c r="Z205" i="10" s="1"/>
  <c r="Z212" i="10" s="1"/>
  <c r="Z221" i="10" s="1"/>
  <c r="Z172" i="10"/>
  <c r="Z181" i="10" s="1"/>
  <c r="Z193" i="10" s="1"/>
  <c r="Z202" i="10" s="1"/>
  <c r="Z209" i="10" s="1"/>
  <c r="Z218" i="10" s="1"/>
  <c r="Z174" i="10"/>
  <c r="Z183" i="10" s="1"/>
  <c r="Z195" i="10" s="1"/>
  <c r="Z204" i="10" s="1"/>
  <c r="Z211" i="10" s="1"/>
  <c r="Z220" i="10" s="1"/>
  <c r="AC339" i="9"/>
  <c r="AC351" i="9" s="1"/>
  <c r="AC106" i="9"/>
  <c r="AC77" i="10"/>
  <c r="AC89" i="10" s="1"/>
  <c r="AC98" i="10" s="1"/>
  <c r="AC105" i="10" s="1"/>
  <c r="AC114" i="10" s="1"/>
  <c r="Y170" i="10"/>
  <c r="Y179" i="10" s="1"/>
  <c r="Y191" i="10" s="1"/>
  <c r="Y200" i="10" s="1"/>
  <c r="Y207" i="10" s="1"/>
  <c r="Y216" i="10" s="1"/>
  <c r="Y174" i="10"/>
  <c r="Y183" i="10" s="1"/>
  <c r="Y195" i="10" s="1"/>
  <c r="Y204" i="10" s="1"/>
  <c r="Y211" i="10" s="1"/>
  <c r="Y220" i="10" s="1"/>
  <c r="Y172" i="10"/>
  <c r="Y181" i="10" s="1"/>
  <c r="Y193" i="10" s="1"/>
  <c r="Y202" i="10" s="1"/>
  <c r="Y209" i="10" s="1"/>
  <c r="Y218" i="10" s="1"/>
  <c r="Y173" i="10"/>
  <c r="Y182" i="10" s="1"/>
  <c r="Y194" i="10" s="1"/>
  <c r="Y203" i="10" s="1"/>
  <c r="Y210" i="10" s="1"/>
  <c r="Y219" i="10" s="1"/>
  <c r="Y171" i="10"/>
  <c r="Y180" i="10" s="1"/>
  <c r="Y192" i="10" s="1"/>
  <c r="Y201" i="10" s="1"/>
  <c r="Y208" i="10" s="1"/>
  <c r="Y217" i="10" s="1"/>
  <c r="Y175" i="10"/>
  <c r="Y184" i="10" s="1"/>
  <c r="Y196" i="10" s="1"/>
  <c r="Y205" i="10" s="1"/>
  <c r="Y212" i="10" s="1"/>
  <c r="Y221" i="10" s="1"/>
  <c r="W79" i="10" l="1"/>
  <c r="W91" i="10" s="1"/>
  <c r="H70" i="10"/>
  <c r="W286" i="10"/>
  <c r="W298" i="10" s="1"/>
  <c r="W307" i="10" s="1"/>
  <c r="W314" i="10" s="1"/>
  <c r="H277" i="10"/>
  <c r="H286" i="10" s="1"/>
  <c r="W181" i="10"/>
  <c r="W193" i="10" s="1"/>
  <c r="W252" i="11" s="1"/>
  <c r="W258" i="11" s="1"/>
  <c r="H172" i="10"/>
  <c r="H181" i="10" s="1"/>
  <c r="W74" i="10"/>
  <c r="W86" i="10" s="1"/>
  <c r="W229" i="11" s="1"/>
  <c r="W235" i="11" s="1"/>
  <c r="H65" i="10"/>
  <c r="H74" i="10" s="1"/>
  <c r="W287" i="10"/>
  <c r="W299" i="10" s="1"/>
  <c r="W308" i="10" s="1"/>
  <c r="W315" i="10" s="1"/>
  <c r="H278" i="10"/>
  <c r="W182" i="10"/>
  <c r="W194" i="10" s="1"/>
  <c r="W253" i="11" s="1"/>
  <c r="W259" i="11" s="1"/>
  <c r="H173" i="10"/>
  <c r="H182" i="10" s="1"/>
  <c r="W78" i="10"/>
  <c r="W90" i="10" s="1"/>
  <c r="W233" i="11" s="1"/>
  <c r="W239" i="11" s="1"/>
  <c r="H69" i="10"/>
  <c r="H78" i="10" s="1"/>
  <c r="W179" i="10"/>
  <c r="W191" i="10" s="1"/>
  <c r="H170" i="10"/>
  <c r="H179" i="10" s="1"/>
  <c r="W285" i="10"/>
  <c r="W297" i="10" s="1"/>
  <c r="W306" i="10" s="1"/>
  <c r="W313" i="10" s="1"/>
  <c r="H276" i="10"/>
  <c r="H285" i="10" s="1"/>
  <c r="W184" i="10"/>
  <c r="W196" i="10" s="1"/>
  <c r="W255" i="11" s="1"/>
  <c r="W261" i="11" s="1"/>
  <c r="H175" i="10"/>
  <c r="H184" i="10" s="1"/>
  <c r="W284" i="10"/>
  <c r="W296" i="10" s="1"/>
  <c r="W305" i="10" s="1"/>
  <c r="W312" i="10" s="1"/>
  <c r="H275" i="10"/>
  <c r="H284" i="10" s="1"/>
  <c r="W183" i="10"/>
  <c r="W195" i="10" s="1"/>
  <c r="W254" i="11" s="1"/>
  <c r="W260" i="11" s="1"/>
  <c r="H174" i="10"/>
  <c r="H183" i="10" s="1"/>
  <c r="W289" i="10"/>
  <c r="W301" i="10" s="1"/>
  <c r="W310" i="10" s="1"/>
  <c r="W317" i="10" s="1"/>
  <c r="H280" i="10"/>
  <c r="H289" i="10" s="1"/>
  <c r="W76" i="10"/>
  <c r="W88" i="10" s="1"/>
  <c r="W97" i="10" s="1"/>
  <c r="W104" i="10" s="1"/>
  <c r="W113" i="10" s="1"/>
  <c r="H67" i="10"/>
  <c r="H76" i="10" s="1"/>
  <c r="W288" i="10"/>
  <c r="W300" i="10" s="1"/>
  <c r="H279" i="10"/>
  <c r="H288" i="10" s="1"/>
  <c r="W75" i="10"/>
  <c r="W87" i="10" s="1"/>
  <c r="W96" i="10" s="1"/>
  <c r="W103" i="10" s="1"/>
  <c r="W112" i="10" s="1"/>
  <c r="H66" i="10"/>
  <c r="H75" i="10" s="1"/>
  <c r="W180" i="10"/>
  <c r="W192" i="10" s="1"/>
  <c r="H171" i="10"/>
  <c r="H180" i="10" s="1"/>
  <c r="W77" i="10"/>
  <c r="W89" i="10" s="1"/>
  <c r="W98" i="10" s="1"/>
  <c r="W105" i="10" s="1"/>
  <c r="W114" i="10" s="1"/>
  <c r="H68" i="10"/>
  <c r="H77" i="10" s="1"/>
  <c r="W100" i="10"/>
  <c r="W107" i="10" s="1"/>
  <c r="W116" i="10" s="1"/>
  <c r="W95" i="10"/>
  <c r="W102" i="10" s="1"/>
  <c r="W111" i="10" s="1"/>
  <c r="AC268" i="11"/>
  <c r="AC467" i="9"/>
  <c r="AC474" i="9" s="1"/>
  <c r="H268" i="11"/>
  <c r="H467" i="9"/>
  <c r="AC266" i="11"/>
  <c r="AC465" i="9"/>
  <c r="AC472" i="9" s="1"/>
  <c r="H267" i="11"/>
  <c r="H466" i="9"/>
  <c r="AC269" i="11"/>
  <c r="AC468" i="9"/>
  <c r="AC475" i="9" s="1"/>
  <c r="AC270" i="11"/>
  <c r="AC469" i="9"/>
  <c r="AC476" i="9" s="1"/>
  <c r="AB269" i="11"/>
  <c r="AB468" i="9"/>
  <c r="AB475" i="9" s="1"/>
  <c r="AB484" i="9" s="1"/>
  <c r="AC267" i="11"/>
  <c r="AC466" i="9"/>
  <c r="AC473" i="9" s="1"/>
  <c r="H266" i="11"/>
  <c r="H465" i="9"/>
  <c r="AC265" i="11"/>
  <c r="AC464" i="9"/>
  <c r="AC471" i="9" s="1"/>
  <c r="Z379" i="9"/>
  <c r="AB246" i="11"/>
  <c r="AB361" i="9"/>
  <c r="AB368" i="9" s="1"/>
  <c r="AB377" i="9" s="1"/>
  <c r="AA248" i="11"/>
  <c r="AA363" i="9"/>
  <c r="AA370" i="9" s="1"/>
  <c r="AA379" i="9" s="1"/>
  <c r="AB244" i="11"/>
  <c r="AB359" i="9"/>
  <c r="AB366" i="9" s="1"/>
  <c r="AB375" i="9" s="1"/>
  <c r="Z376" i="9"/>
  <c r="AA249" i="11"/>
  <c r="AA364" i="9"/>
  <c r="AA371" i="9" s="1"/>
  <c r="AA380" i="9" s="1"/>
  <c r="Z378" i="9"/>
  <c r="AC245" i="11"/>
  <c r="AC360" i="9"/>
  <c r="AC367" i="9" s="1"/>
  <c r="AC376" i="9" s="1"/>
  <c r="AC249" i="11"/>
  <c r="AC364" i="9"/>
  <c r="AC371" i="9" s="1"/>
  <c r="AB247" i="11"/>
  <c r="AB362" i="9"/>
  <c r="AB369" i="9" s="1"/>
  <c r="AB378" i="9" s="1"/>
  <c r="AB245" i="11"/>
  <c r="AB360" i="9"/>
  <c r="AB367" i="9" s="1"/>
  <c r="AB376" i="9" s="1"/>
  <c r="AB248" i="11"/>
  <c r="AB363" i="9"/>
  <c r="AB370" i="9" s="1"/>
  <c r="AB379" i="9" s="1"/>
  <c r="Z377" i="9"/>
  <c r="AC248" i="11"/>
  <c r="AC363" i="9"/>
  <c r="AC370" i="9" s="1"/>
  <c r="AC379" i="9" s="1"/>
  <c r="AC244" i="11"/>
  <c r="AC359" i="9"/>
  <c r="AC366" i="9" s="1"/>
  <c r="AC247" i="11"/>
  <c r="AC362" i="9"/>
  <c r="AC369" i="9" s="1"/>
  <c r="AC378" i="9" s="1"/>
  <c r="AC246" i="11"/>
  <c r="AC361" i="9"/>
  <c r="AC368" i="9" s="1"/>
  <c r="AC377" i="9" s="1"/>
  <c r="AB249" i="11"/>
  <c r="AB364" i="9"/>
  <c r="AB371" i="9" s="1"/>
  <c r="AB380" i="9" s="1"/>
  <c r="AA227" i="11"/>
  <c r="AA258" i="9"/>
  <c r="AA265" i="9" s="1"/>
  <c r="AC226" i="11"/>
  <c r="AC257" i="9"/>
  <c r="AC264" i="9" s="1"/>
  <c r="AA226" i="11"/>
  <c r="AA257" i="9"/>
  <c r="AA264" i="9" s="1"/>
  <c r="AA273" i="9" s="1"/>
  <c r="AC224" i="11"/>
  <c r="AC255" i="9"/>
  <c r="AC262" i="9" s="1"/>
  <c r="AB226" i="11"/>
  <c r="AB257" i="9"/>
  <c r="AB264" i="9" s="1"/>
  <c r="AB273" i="9" s="1"/>
  <c r="AC227" i="11"/>
  <c r="AC258" i="9"/>
  <c r="AC265" i="9" s="1"/>
  <c r="AC274" i="9" s="1"/>
  <c r="AB227" i="11"/>
  <c r="AB258" i="9"/>
  <c r="AB265" i="9" s="1"/>
  <c r="AB274" i="9" s="1"/>
  <c r="AC225" i="11"/>
  <c r="AC256" i="9"/>
  <c r="AC263" i="9" s="1"/>
  <c r="AC228" i="11"/>
  <c r="AC259" i="9"/>
  <c r="AC266" i="9" s="1"/>
  <c r="AC223" i="11"/>
  <c r="AC254" i="9"/>
  <c r="AC261" i="9" s="1"/>
  <c r="H460" i="9"/>
  <c r="AB270" i="11"/>
  <c r="H455" i="9"/>
  <c r="AB265" i="11"/>
  <c r="H247" i="9"/>
  <c r="AA225" i="11"/>
  <c r="H248" i="9"/>
  <c r="H227" i="9"/>
  <c r="H236" i="9" s="1"/>
  <c r="Z194" i="8"/>
  <c r="Z164" i="8"/>
  <c r="Z166" i="8" s="1"/>
  <c r="Z170" i="8" s="1"/>
  <c r="AA127" i="8"/>
  <c r="Z188" i="8"/>
  <c r="Z153" i="8"/>
  <c r="Z155" i="8" s="1"/>
  <c r="Z159" i="8" s="1"/>
  <c r="AA120" i="8"/>
  <c r="Z131" i="8"/>
  <c r="Z133" i="8" s="1"/>
  <c r="Z137" i="8" s="1"/>
  <c r="Z176" i="8"/>
  <c r="AA106" i="8"/>
  <c r="Z142" i="8"/>
  <c r="Z144" i="8" s="1"/>
  <c r="Z148" i="8" s="1"/>
  <c r="Z182" i="8"/>
  <c r="AA113" i="8"/>
  <c r="H331" i="9"/>
  <c r="H340" i="9" s="1"/>
  <c r="H354" i="9"/>
  <c r="H352" i="9"/>
  <c r="H332" i="9"/>
  <c r="H341" i="9" s="1"/>
  <c r="H330" i="9"/>
  <c r="H339" i="9" s="1"/>
  <c r="H334" i="9"/>
  <c r="H343" i="9" s="1"/>
  <c r="AB233" i="9"/>
  <c r="AB245" i="9" s="1"/>
  <c r="H224" i="9"/>
  <c r="H233" i="9" s="1"/>
  <c r="AB234" i="9"/>
  <c r="AB246" i="9" s="1"/>
  <c r="H225" i="9"/>
  <c r="H234" i="9" s="1"/>
  <c r="H249" i="9"/>
  <c r="H355" i="9"/>
  <c r="H228" i="9"/>
  <c r="H237" i="9" s="1"/>
  <c r="H353" i="9"/>
  <c r="H333" i="9"/>
  <c r="H342" i="9" s="1"/>
  <c r="H351" i="9"/>
  <c r="AB238" i="9"/>
  <c r="AB250" i="9" s="1"/>
  <c r="H229" i="9"/>
  <c r="H238" i="9" s="1"/>
  <c r="H350" i="9"/>
  <c r="H459" i="9"/>
  <c r="H287" i="10"/>
  <c r="H79" i="10"/>
  <c r="X285" i="10"/>
  <c r="X297" i="10" s="1"/>
  <c r="X306" i="10" s="1"/>
  <c r="X313" i="10" s="1"/>
  <c r="X183" i="10"/>
  <c r="X195" i="10" s="1"/>
  <c r="X204" i="10" s="1"/>
  <c r="X211" i="10" s="1"/>
  <c r="X179" i="10"/>
  <c r="X191" i="10" s="1"/>
  <c r="X200" i="10" s="1"/>
  <c r="X207" i="10" s="1"/>
  <c r="X180" i="10"/>
  <c r="X192" i="10" s="1"/>
  <c r="X201" i="10" s="1"/>
  <c r="X208" i="10" s="1"/>
  <c r="X288" i="10"/>
  <c r="X300" i="10" s="1"/>
  <c r="X309" i="10" s="1"/>
  <c r="X316" i="10" s="1"/>
  <c r="X182" i="10"/>
  <c r="X194" i="10" s="1"/>
  <c r="X203" i="10" s="1"/>
  <c r="X210" i="10" s="1"/>
  <c r="X287" i="10"/>
  <c r="X299" i="10" s="1"/>
  <c r="X308" i="10" s="1"/>
  <c r="X315" i="10" s="1"/>
  <c r="X289" i="10"/>
  <c r="X301" i="10" s="1"/>
  <c r="X310" i="10" s="1"/>
  <c r="X317" i="10" s="1"/>
  <c r="X184" i="10"/>
  <c r="X196" i="10" s="1"/>
  <c r="X205" i="10" s="1"/>
  <c r="X212" i="10" s="1"/>
  <c r="X284" i="10"/>
  <c r="X296" i="10" s="1"/>
  <c r="X305" i="10" s="1"/>
  <c r="X312" i="10" s="1"/>
  <c r="X181" i="10"/>
  <c r="X193" i="10" s="1"/>
  <c r="X202" i="10" s="1"/>
  <c r="X209" i="10" s="1"/>
  <c r="X286" i="10"/>
  <c r="X298" i="10" s="1"/>
  <c r="X307" i="10" s="1"/>
  <c r="X314" i="10" s="1"/>
  <c r="X78" i="10"/>
  <c r="X90" i="10" s="1"/>
  <c r="X75" i="10"/>
  <c r="X87" i="10" s="1"/>
  <c r="X76" i="10"/>
  <c r="X88" i="10" s="1"/>
  <c r="X79" i="10"/>
  <c r="X91" i="10" s="1"/>
  <c r="H91" i="10" s="1"/>
  <c r="X74" i="10"/>
  <c r="X86" i="10" s="1"/>
  <c r="X77" i="10"/>
  <c r="X89" i="10" s="1"/>
  <c r="W276" i="11"/>
  <c r="W282" i="11" s="1"/>
  <c r="W251" i="11"/>
  <c r="W257" i="11" s="1"/>
  <c r="W234" i="11"/>
  <c r="W240" i="11" s="1"/>
  <c r="W250" i="11"/>
  <c r="W256" i="11" s="1"/>
  <c r="W274" i="11"/>
  <c r="W280" i="11" s="1"/>
  <c r="W272" i="11"/>
  <c r="W278" i="11" s="1"/>
  <c r="AC271" i="11"/>
  <c r="AB272" i="11"/>
  <c r="AB278" i="11" s="1"/>
  <c r="AB46" i="12" s="1"/>
  <c r="AA275" i="11"/>
  <c r="AA281" i="11" s="1"/>
  <c r="AA49" i="12" s="1"/>
  <c r="AA229" i="11"/>
  <c r="AA235" i="11" s="1"/>
  <c r="AA31" i="12" s="1"/>
  <c r="AC362" i="8"/>
  <c r="AB253" i="11"/>
  <c r="AA255" i="11"/>
  <c r="AC231" i="11"/>
  <c r="Y234" i="11"/>
  <c r="Y240" i="11" s="1"/>
  <c r="Y36" i="12" s="1"/>
  <c r="AC273" i="11"/>
  <c r="Z276" i="11"/>
  <c r="Z282" i="11" s="1"/>
  <c r="Z50" i="12" s="1"/>
  <c r="Y252" i="11"/>
  <c r="Y258" i="11" s="1"/>
  <c r="Y40" i="12" s="1"/>
  <c r="Z229" i="11"/>
  <c r="Z235" i="11" s="1"/>
  <c r="Z31" i="12" s="1"/>
  <c r="AB275" i="11"/>
  <c r="AA276" i="11"/>
  <c r="AA282" i="11" s="1"/>
  <c r="AA50" i="12" s="1"/>
  <c r="AC251" i="11"/>
  <c r="AA232" i="11"/>
  <c r="AC272" i="11"/>
  <c r="AB250" i="11"/>
  <c r="AA252" i="11"/>
  <c r="AA258" i="11" s="1"/>
  <c r="AA40" i="12" s="1"/>
  <c r="Y275" i="11"/>
  <c r="Y281" i="11" s="1"/>
  <c r="Y49" i="12" s="1"/>
  <c r="AC250" i="11"/>
  <c r="AC357" i="8"/>
  <c r="AC365" i="8" s="1"/>
  <c r="Z275" i="11"/>
  <c r="Z281" i="11" s="1"/>
  <c r="Z49" i="12" s="1"/>
  <c r="Y254" i="11"/>
  <c r="Y260" i="11" s="1"/>
  <c r="Y42" i="12" s="1"/>
  <c r="Y274" i="11"/>
  <c r="Y280" i="11" s="1"/>
  <c r="Y48" i="12" s="1"/>
  <c r="AC234" i="11"/>
  <c r="AB231" i="11"/>
  <c r="AB237" i="11" s="1"/>
  <c r="AB33" i="12" s="1"/>
  <c r="Z253" i="11"/>
  <c r="Y250" i="11"/>
  <c r="Y256" i="11" s="1"/>
  <c r="Y38" i="12" s="1"/>
  <c r="AA272" i="11"/>
  <c r="AA278" i="11" s="1"/>
  <c r="AA46" i="12" s="1"/>
  <c r="AB276" i="11"/>
  <c r="AA274" i="11"/>
  <c r="AA280" i="11" s="1"/>
  <c r="AA48" i="12" s="1"/>
  <c r="AA231" i="11"/>
  <c r="Y276" i="11"/>
  <c r="Y282" i="11" s="1"/>
  <c r="Y50" i="12" s="1"/>
  <c r="Y231" i="11"/>
  <c r="Y237" i="11" s="1"/>
  <c r="Y33" i="12" s="1"/>
  <c r="AC359" i="8"/>
  <c r="AC369" i="8" s="1"/>
  <c r="Z250" i="11"/>
  <c r="Z256" i="11" s="1"/>
  <c r="Z38" i="12" s="1"/>
  <c r="AC276" i="11"/>
  <c r="AB233" i="11"/>
  <c r="AA234" i="11"/>
  <c r="AA240" i="11" s="1"/>
  <c r="AA36" i="12" s="1"/>
  <c r="AC363" i="8"/>
  <c r="Y271" i="11"/>
  <c r="Y277" i="11" s="1"/>
  <c r="Y45" i="12" s="1"/>
  <c r="Y229" i="11"/>
  <c r="Y235" i="11" s="1"/>
  <c r="Y31" i="12" s="1"/>
  <c r="AC229" i="11"/>
  <c r="AC358" i="8"/>
  <c r="AC366" i="8" s="1"/>
  <c r="Z272" i="11"/>
  <c r="Z278" i="11" s="1"/>
  <c r="Z46" i="12" s="1"/>
  <c r="AB232" i="11"/>
  <c r="AB274" i="11"/>
  <c r="AB280" i="11" s="1"/>
  <c r="AB48" i="12" s="1"/>
  <c r="Z254" i="11"/>
  <c r="AA254" i="11"/>
  <c r="AB230" i="11"/>
  <c r="AC254" i="11"/>
  <c r="AA230" i="11"/>
  <c r="AA236" i="11" s="1"/>
  <c r="AA32" i="12" s="1"/>
  <c r="AC230" i="11"/>
  <c r="AB252" i="11"/>
  <c r="AA253" i="11"/>
  <c r="Y273" i="11"/>
  <c r="Y279" i="11" s="1"/>
  <c r="Y47" i="12" s="1"/>
  <c r="Y233" i="11"/>
  <c r="Y239" i="11" s="1"/>
  <c r="Y35" i="12" s="1"/>
  <c r="Z273" i="11"/>
  <c r="Z279" i="11" s="1"/>
  <c r="Z47" i="12" s="1"/>
  <c r="Z232" i="11"/>
  <c r="Z238" i="11" s="1"/>
  <c r="Z34" i="12" s="1"/>
  <c r="Y251" i="11"/>
  <c r="Y257" i="11" s="1"/>
  <c r="Y39" i="12" s="1"/>
  <c r="AC232" i="11"/>
  <c r="Z255" i="11"/>
  <c r="Z261" i="11" s="1"/>
  <c r="Z43" i="12" s="1"/>
  <c r="Z233" i="11"/>
  <c r="Z239" i="11" s="1"/>
  <c r="Z35" i="12" s="1"/>
  <c r="AB229" i="11"/>
  <c r="AB273" i="11"/>
  <c r="AB279" i="11" s="1"/>
  <c r="AB47" i="12" s="1"/>
  <c r="AA271" i="11"/>
  <c r="AA277" i="11" s="1"/>
  <c r="AA45" i="12" s="1"/>
  <c r="AB251" i="11"/>
  <c r="AA251" i="11"/>
  <c r="AA257" i="11" s="1"/>
  <c r="AA39" i="12" s="1"/>
  <c r="Y272" i="11"/>
  <c r="Y278" i="11" s="1"/>
  <c r="Y46" i="12" s="1"/>
  <c r="AC274" i="11"/>
  <c r="Y230" i="11"/>
  <c r="Y236" i="11" s="1"/>
  <c r="Y32" i="12" s="1"/>
  <c r="AC360" i="8"/>
  <c r="Z274" i="11"/>
  <c r="Z280" i="11" s="1"/>
  <c r="Z48" i="12" s="1"/>
  <c r="Z234" i="11"/>
  <c r="AC233" i="11"/>
  <c r="Z231" i="11"/>
  <c r="Z237" i="11" s="1"/>
  <c r="Z33" i="12" s="1"/>
  <c r="AA233" i="11"/>
  <c r="AB255" i="11"/>
  <c r="Y255" i="11"/>
  <c r="Y261" i="11" s="1"/>
  <c r="Y43" i="12" s="1"/>
  <c r="Z252" i="11"/>
  <c r="Z258" i="11" s="1"/>
  <c r="Z40" i="12" s="1"/>
  <c r="AC253" i="11"/>
  <c r="Y253" i="11"/>
  <c r="Y259" i="11" s="1"/>
  <c r="Y41" i="12" s="1"/>
  <c r="Z251" i="11"/>
  <c r="Z230" i="11"/>
  <c r="Z236" i="11" s="1"/>
  <c r="Z32" i="12" s="1"/>
  <c r="AB234" i="11"/>
  <c r="AB271" i="11"/>
  <c r="AA273" i="11"/>
  <c r="AA279" i="11" s="1"/>
  <c r="AA47" i="12" s="1"/>
  <c r="AC275" i="11"/>
  <c r="AC252" i="11"/>
  <c r="AC361" i="8"/>
  <c r="AC367" i="8" s="1"/>
  <c r="AB254" i="11"/>
  <c r="AA250" i="11"/>
  <c r="AA256" i="11" s="1"/>
  <c r="AA38" i="12" s="1"/>
  <c r="AC255" i="11"/>
  <c r="Y232" i="11"/>
  <c r="Y238" i="11" s="1"/>
  <c r="Y34" i="12" s="1"/>
  <c r="Z271" i="11"/>
  <c r="Z277" i="11" s="1"/>
  <c r="Z45" i="12" s="1"/>
  <c r="W230" i="11" l="1"/>
  <c r="W236" i="11" s="1"/>
  <c r="W99" i="10"/>
  <c r="W106" i="10" s="1"/>
  <c r="W115" i="10" s="1"/>
  <c r="AB259" i="11"/>
  <c r="AB41" i="12" s="1"/>
  <c r="H86" i="10"/>
  <c r="AC370" i="8"/>
  <c r="H88" i="10"/>
  <c r="H97" i="10" s="1"/>
  <c r="W321" i="10"/>
  <c r="H312" i="10"/>
  <c r="H321" i="10" s="1"/>
  <c r="W323" i="10"/>
  <c r="H314" i="10"/>
  <c r="H323" i="10" s="1"/>
  <c r="W326" i="10"/>
  <c r="H317" i="10"/>
  <c r="H326" i="10" s="1"/>
  <c r="W322" i="10"/>
  <c r="H313" i="10"/>
  <c r="H322" i="10" s="1"/>
  <c r="W324" i="10"/>
  <c r="H315" i="10"/>
  <c r="H324" i="10" s="1"/>
  <c r="AB239" i="11"/>
  <c r="AB35" i="12" s="1"/>
  <c r="W231" i="11"/>
  <c r="W237" i="11" s="1"/>
  <c r="W273" i="11"/>
  <c r="W279" i="11" s="1"/>
  <c r="W47" i="12" s="1"/>
  <c r="W232" i="11"/>
  <c r="W238" i="11" s="1"/>
  <c r="W34" i="12" s="1"/>
  <c r="X324" i="10"/>
  <c r="H300" i="10"/>
  <c r="H309" i="10" s="1"/>
  <c r="W309" i="10"/>
  <c r="W316" i="10" s="1"/>
  <c r="X325" i="10"/>
  <c r="X323" i="10"/>
  <c r="W271" i="11"/>
  <c r="W277" i="11" s="1"/>
  <c r="H89" i="10"/>
  <c r="H98" i="10" s="1"/>
  <c r="X321" i="10"/>
  <c r="X322" i="10"/>
  <c r="X326" i="10"/>
  <c r="H87" i="10"/>
  <c r="H230" i="11" s="1"/>
  <c r="W275" i="11"/>
  <c r="W281" i="11" s="1"/>
  <c r="W49" i="12" s="1"/>
  <c r="H90" i="10"/>
  <c r="H99" i="10" s="1"/>
  <c r="X221" i="10"/>
  <c r="W204" i="10"/>
  <c r="W211" i="10" s="1"/>
  <c r="H195" i="10"/>
  <c r="H204" i="10" s="1"/>
  <c r="W200" i="10"/>
  <c r="W207" i="10" s="1"/>
  <c r="H191" i="10"/>
  <c r="H200" i="10" s="1"/>
  <c r="H296" i="10"/>
  <c r="H305" i="10" s="1"/>
  <c r="W202" i="10"/>
  <c r="W209" i="10" s="1"/>
  <c r="H193" i="10"/>
  <c r="H202" i="10" s="1"/>
  <c r="X219" i="10"/>
  <c r="X220" i="10"/>
  <c r="W205" i="10"/>
  <c r="W212" i="10" s="1"/>
  <c r="H196" i="10"/>
  <c r="H205" i="10" s="1"/>
  <c r="W203" i="10"/>
  <c r="W210" i="10" s="1"/>
  <c r="H194" i="10"/>
  <c r="H203" i="10" s="1"/>
  <c r="H298" i="10"/>
  <c r="H307" i="10" s="1"/>
  <c r="X217" i="10"/>
  <c r="X218" i="10"/>
  <c r="X216" i="10"/>
  <c r="W201" i="10"/>
  <c r="W208" i="10" s="1"/>
  <c r="H192" i="10"/>
  <c r="H201" i="10" s="1"/>
  <c r="H301" i="10"/>
  <c r="H297" i="10"/>
  <c r="H299" i="10"/>
  <c r="H308" i="10" s="1"/>
  <c r="AB238" i="11"/>
  <c r="AB34" i="12" s="1"/>
  <c r="F384" i="9"/>
  <c r="F393" i="9" s="1"/>
  <c r="F399" i="9" s="1"/>
  <c r="F46" i="11" s="1"/>
  <c r="X96" i="10"/>
  <c r="X103" i="10" s="1"/>
  <c r="H103" i="10" s="1"/>
  <c r="X99" i="10"/>
  <c r="X106" i="10" s="1"/>
  <c r="H106" i="10" s="1"/>
  <c r="X98" i="10"/>
  <c r="X105" i="10" s="1"/>
  <c r="H105" i="10" s="1"/>
  <c r="H95" i="10"/>
  <c r="X95" i="10"/>
  <c r="X102" i="10" s="1"/>
  <c r="H102" i="10" s="1"/>
  <c r="H100" i="10"/>
  <c r="X100" i="10"/>
  <c r="X107" i="10" s="1"/>
  <c r="H107" i="10" s="1"/>
  <c r="X97" i="10"/>
  <c r="X104" i="10" s="1"/>
  <c r="H104" i="10" s="1"/>
  <c r="AC482" i="9"/>
  <c r="F488" i="9" s="1"/>
  <c r="F497" i="9" s="1"/>
  <c r="F503" i="9" s="1"/>
  <c r="F57" i="11" s="1"/>
  <c r="H473" i="9"/>
  <c r="H482" i="9" s="1"/>
  <c r="AC481" i="9"/>
  <c r="F487" i="9" s="1"/>
  <c r="F496" i="9" s="1"/>
  <c r="F502" i="9" s="1"/>
  <c r="F56" i="11" s="1"/>
  <c r="H472" i="9"/>
  <c r="H481" i="9" s="1"/>
  <c r="H269" i="11"/>
  <c r="H468" i="9"/>
  <c r="AC480" i="9"/>
  <c r="F486" i="9" s="1"/>
  <c r="F495" i="9" s="1"/>
  <c r="F501" i="9" s="1"/>
  <c r="F55" i="11" s="1"/>
  <c r="H471" i="9"/>
  <c r="H480" i="9" s="1"/>
  <c r="AC485" i="9"/>
  <c r="F491" i="9" s="1"/>
  <c r="F500" i="9" s="1"/>
  <c r="F506" i="9" s="1"/>
  <c r="F60" i="11" s="1"/>
  <c r="H476" i="9"/>
  <c r="H485" i="9" s="1"/>
  <c r="H265" i="11"/>
  <c r="H464" i="9"/>
  <c r="F383" i="9"/>
  <c r="F392" i="9" s="1"/>
  <c r="F398" i="9" s="1"/>
  <c r="F45" i="11" s="1"/>
  <c r="AC484" i="9"/>
  <c r="F490" i="9" s="1"/>
  <c r="F499" i="9" s="1"/>
  <c r="F505" i="9" s="1"/>
  <c r="F59" i="11" s="1"/>
  <c r="H475" i="9"/>
  <c r="H484" i="9" s="1"/>
  <c r="AC483" i="9"/>
  <c r="F489" i="9" s="1"/>
  <c r="F498" i="9" s="1"/>
  <c r="F504" i="9" s="1"/>
  <c r="F58" i="11" s="1"/>
  <c r="H474" i="9"/>
  <c r="H483" i="9" s="1"/>
  <c r="H270" i="11"/>
  <c r="H469" i="9"/>
  <c r="F382" i="9"/>
  <c r="F391" i="9" s="1"/>
  <c r="F397" i="9" s="1"/>
  <c r="F44" i="11" s="1"/>
  <c r="H249" i="11"/>
  <c r="H364" i="9"/>
  <c r="H244" i="11"/>
  <c r="H359" i="9"/>
  <c r="H246" i="11"/>
  <c r="H361" i="9"/>
  <c r="H248" i="11"/>
  <c r="H363" i="9"/>
  <c r="AC375" i="9"/>
  <c r="F381" i="9" s="1"/>
  <c r="F390" i="9" s="1"/>
  <c r="F396" i="9" s="1"/>
  <c r="F43" i="11" s="1"/>
  <c r="H366" i="9"/>
  <c r="H375" i="9" s="1"/>
  <c r="H369" i="9"/>
  <c r="H378" i="9" s="1"/>
  <c r="H245" i="11"/>
  <c r="H360" i="9"/>
  <c r="F385" i="9"/>
  <c r="F394" i="9" s="1"/>
  <c r="F400" i="9" s="1"/>
  <c r="F47" i="11" s="1"/>
  <c r="H247" i="11"/>
  <c r="H362" i="9"/>
  <c r="H368" i="9"/>
  <c r="H377" i="9" s="1"/>
  <c r="AC380" i="9"/>
  <c r="F386" i="9" s="1"/>
  <c r="F395" i="9" s="1"/>
  <c r="F401" i="9" s="1"/>
  <c r="F48" i="11" s="1"/>
  <c r="H371" i="9"/>
  <c r="H380" i="9" s="1"/>
  <c r="H367" i="9"/>
  <c r="H376" i="9" s="1"/>
  <c r="H370" i="9"/>
  <c r="H379" i="9" s="1"/>
  <c r="AB223" i="11"/>
  <c r="AB254" i="9"/>
  <c r="AB261" i="9" s="1"/>
  <c r="AB270" i="9" s="1"/>
  <c r="AC272" i="9"/>
  <c r="F278" i="9" s="1"/>
  <c r="F287" i="9" s="1"/>
  <c r="F293" i="9" s="1"/>
  <c r="F33" i="11" s="1"/>
  <c r="H263" i="9"/>
  <c r="H272" i="9" s="1"/>
  <c r="AC271" i="9"/>
  <c r="AC270" i="9"/>
  <c r="AC273" i="9"/>
  <c r="F279" i="9" s="1"/>
  <c r="F288" i="9" s="1"/>
  <c r="F294" i="9" s="1"/>
  <c r="F34" i="11" s="1"/>
  <c r="H264" i="9"/>
  <c r="H273" i="9" s="1"/>
  <c r="H227" i="11"/>
  <c r="H258" i="9"/>
  <c r="H226" i="11"/>
  <c r="H257" i="9"/>
  <c r="AC275" i="9"/>
  <c r="AA274" i="9"/>
  <c r="F280" i="9" s="1"/>
  <c r="F289" i="9" s="1"/>
  <c r="F295" i="9" s="1"/>
  <c r="F35" i="11" s="1"/>
  <c r="H265" i="9"/>
  <c r="H274" i="9" s="1"/>
  <c r="AB228" i="11"/>
  <c r="AB259" i="9"/>
  <c r="AB266" i="9" s="1"/>
  <c r="AB275" i="9" s="1"/>
  <c r="AB224" i="11"/>
  <c r="AB255" i="9"/>
  <c r="AB262" i="9" s="1"/>
  <c r="AB271" i="9" s="1"/>
  <c r="H225" i="11"/>
  <c r="H256" i="9"/>
  <c r="AA131" i="8"/>
  <c r="AA133" i="8" s="1"/>
  <c r="AA137" i="8" s="1"/>
  <c r="AA176" i="8"/>
  <c r="AB106" i="8"/>
  <c r="AA182" i="8"/>
  <c r="AA142" i="8"/>
  <c r="AA144" i="8" s="1"/>
  <c r="AA148" i="8" s="1"/>
  <c r="AB113" i="8"/>
  <c r="AA188" i="8"/>
  <c r="AA153" i="8"/>
  <c r="AA155" i="8" s="1"/>
  <c r="AA159" i="8" s="1"/>
  <c r="AB120" i="8"/>
  <c r="AB258" i="11"/>
  <c r="AB40" i="12" s="1"/>
  <c r="AA194" i="8"/>
  <c r="AA164" i="8"/>
  <c r="AA166" i="8" s="1"/>
  <c r="AA170" i="8" s="1"/>
  <c r="AB127" i="8"/>
  <c r="Z240" i="11"/>
  <c r="Z36" i="12" s="1"/>
  <c r="AB260" i="11"/>
  <c r="AB42" i="12" s="1"/>
  <c r="Z260" i="11"/>
  <c r="Z42" i="12" s="1"/>
  <c r="AA261" i="11"/>
  <c r="AA43" i="12" s="1"/>
  <c r="AB281" i="11"/>
  <c r="AB49" i="12" s="1"/>
  <c r="AB256" i="11"/>
  <c r="AB38" i="12" s="1"/>
  <c r="H246" i="9"/>
  <c r="H245" i="9"/>
  <c r="AB257" i="11"/>
  <c r="AB39" i="12" s="1"/>
  <c r="AA259" i="11"/>
  <c r="AA41" i="12" s="1"/>
  <c r="Z259" i="11"/>
  <c r="Z41" i="12" s="1"/>
  <c r="Z257" i="11"/>
  <c r="Z39" i="12" s="1"/>
  <c r="H250" i="9"/>
  <c r="X274" i="11"/>
  <c r="X280" i="11" s="1"/>
  <c r="X48" i="12" s="1"/>
  <c r="X275" i="11"/>
  <c r="X281" i="11" s="1"/>
  <c r="X229" i="11"/>
  <c r="X235" i="11" s="1"/>
  <c r="X31" i="12" s="1"/>
  <c r="X276" i="11"/>
  <c r="X282" i="11" s="1"/>
  <c r="X50" i="12" s="1"/>
  <c r="X252" i="11"/>
  <c r="X258" i="11" s="1"/>
  <c r="X253" i="11"/>
  <c r="X259" i="11" s="1"/>
  <c r="X41" i="12" s="1"/>
  <c r="X271" i="11"/>
  <c r="X277" i="11" s="1"/>
  <c r="X45" i="12" s="1"/>
  <c r="X231" i="11"/>
  <c r="X237" i="11" s="1"/>
  <c r="X33" i="12" s="1"/>
  <c r="X234" i="11"/>
  <c r="X240" i="11" s="1"/>
  <c r="X36" i="12" s="1"/>
  <c r="X272" i="11"/>
  <c r="X278" i="11" s="1"/>
  <c r="X46" i="12" s="1"/>
  <c r="X230" i="11"/>
  <c r="X236" i="11" s="1"/>
  <c r="X32" i="12" s="1"/>
  <c r="X273" i="11"/>
  <c r="X279" i="11" s="1"/>
  <c r="H279" i="11" s="1"/>
  <c r="AB282" i="11"/>
  <c r="X250" i="11"/>
  <c r="X256" i="11" s="1"/>
  <c r="AA239" i="11"/>
  <c r="X232" i="11"/>
  <c r="X238" i="11" s="1"/>
  <c r="X34" i="12" s="1"/>
  <c r="X251" i="11"/>
  <c r="X257" i="11" s="1"/>
  <c r="X39" i="12" s="1"/>
  <c r="X233" i="11"/>
  <c r="X239" i="11" s="1"/>
  <c r="X35" i="12" s="1"/>
  <c r="AB277" i="11"/>
  <c r="AB45" i="12" s="1"/>
  <c r="X255" i="11"/>
  <c r="X261" i="11" s="1"/>
  <c r="X43" i="12" s="1"/>
  <c r="AA260" i="11"/>
  <c r="AA42" i="12" s="1"/>
  <c r="X254" i="11"/>
  <c r="X260" i="11" s="1"/>
  <c r="X42" i="12" s="1"/>
  <c r="AA238" i="11"/>
  <c r="AA34" i="12" s="1"/>
  <c r="AB261" i="11"/>
  <c r="AA237" i="11"/>
  <c r="AA33" i="12" s="1"/>
  <c r="W40" i="12"/>
  <c r="W48" i="12"/>
  <c r="W36" i="12"/>
  <c r="W39" i="12"/>
  <c r="W50" i="12"/>
  <c r="W41" i="12"/>
  <c r="W38" i="12"/>
  <c r="W42" i="12"/>
  <c r="W31" i="12"/>
  <c r="W46" i="12"/>
  <c r="W35" i="12"/>
  <c r="W32" i="12"/>
  <c r="W43" i="12"/>
  <c r="W33" i="12"/>
  <c r="W45" i="12"/>
  <c r="AC236" i="11"/>
  <c r="H229" i="11"/>
  <c r="AC240" i="11"/>
  <c r="AC238" i="11"/>
  <c r="H252" i="11"/>
  <c r="H233" i="11"/>
  <c r="AC261" i="11"/>
  <c r="AC258" i="11"/>
  <c r="AC277" i="11"/>
  <c r="AC259" i="11"/>
  <c r="H234" i="11"/>
  <c r="AC282" i="11"/>
  <c r="H231" i="11"/>
  <c r="AC237" i="11"/>
  <c r="AC279" i="11"/>
  <c r="AC280" i="11"/>
  <c r="AC260" i="11"/>
  <c r="AC278" i="11"/>
  <c r="AC281" i="11"/>
  <c r="AC235" i="11"/>
  <c r="AC256" i="11"/>
  <c r="AC257" i="11"/>
  <c r="AC239" i="11"/>
  <c r="H275" i="11" l="1"/>
  <c r="H251" i="11"/>
  <c r="H254" i="11"/>
  <c r="H328" i="10"/>
  <c r="H337" i="10" s="1"/>
  <c r="H343" i="10" s="1"/>
  <c r="F62" i="11" s="1"/>
  <c r="H332" i="10"/>
  <c r="H341" i="10" s="1"/>
  <c r="H347" i="10" s="1"/>
  <c r="F66" i="11" s="1"/>
  <c r="H271" i="11"/>
  <c r="H96" i="10"/>
  <c r="H329" i="10"/>
  <c r="H338" i="10" s="1"/>
  <c r="H344" i="10" s="1"/>
  <c r="F63" i="11" s="1"/>
  <c r="H253" i="11"/>
  <c r="W325" i="10"/>
  <c r="H331" i="10" s="1"/>
  <c r="H340" i="10" s="1"/>
  <c r="H346" i="10" s="1"/>
  <c r="F65" i="11" s="1"/>
  <c r="H316" i="10"/>
  <c r="H325" i="10" s="1"/>
  <c r="H273" i="11"/>
  <c r="H330" i="10"/>
  <c r="H339" i="10" s="1"/>
  <c r="H345" i="10" s="1"/>
  <c r="F64" i="11" s="1"/>
  <c r="H327" i="10"/>
  <c r="H336" i="10" s="1"/>
  <c r="H342" i="10" s="1"/>
  <c r="F61" i="11" s="1"/>
  <c r="H272" i="11"/>
  <c r="H306" i="10"/>
  <c r="W216" i="10"/>
  <c r="H222" i="10" s="1"/>
  <c r="H231" i="10" s="1"/>
  <c r="H237" i="10" s="1"/>
  <c r="F49" i="11" s="1"/>
  <c r="H207" i="10"/>
  <c r="H216" i="10" s="1"/>
  <c r="H276" i="11"/>
  <c r="H310" i="10"/>
  <c r="W220" i="10"/>
  <c r="H226" i="10" s="1"/>
  <c r="H235" i="10" s="1"/>
  <c r="H241" i="10" s="1"/>
  <c r="F53" i="11" s="1"/>
  <c r="H211" i="10"/>
  <c r="H220" i="10" s="1"/>
  <c r="W217" i="10"/>
  <c r="H223" i="10" s="1"/>
  <c r="H232" i="10" s="1"/>
  <c r="H238" i="10" s="1"/>
  <c r="F50" i="11" s="1"/>
  <c r="H208" i="10"/>
  <c r="H217" i="10" s="1"/>
  <c r="W219" i="10"/>
  <c r="H225" i="10" s="1"/>
  <c r="H234" i="10" s="1"/>
  <c r="H240" i="10" s="1"/>
  <c r="F52" i="11" s="1"/>
  <c r="H210" i="10"/>
  <c r="H219" i="10" s="1"/>
  <c r="W218" i="10"/>
  <c r="H224" i="10" s="1"/>
  <c r="H233" i="10" s="1"/>
  <c r="H239" i="10" s="1"/>
  <c r="F51" i="11" s="1"/>
  <c r="H209" i="10"/>
  <c r="H218" i="10" s="1"/>
  <c r="H274" i="11"/>
  <c r="W221" i="10"/>
  <c r="H227" i="10" s="1"/>
  <c r="H236" i="10" s="1"/>
  <c r="H242" i="10" s="1"/>
  <c r="F54" i="11" s="1"/>
  <c r="H212" i="10"/>
  <c r="H221" i="10" s="1"/>
  <c r="H255" i="11"/>
  <c r="H232" i="11"/>
  <c r="X114" i="10"/>
  <c r="H114" i="10"/>
  <c r="X113" i="10"/>
  <c r="H113" i="10"/>
  <c r="H115" i="10"/>
  <c r="X115" i="10"/>
  <c r="H116" i="10"/>
  <c r="X116" i="10"/>
  <c r="H112" i="10"/>
  <c r="X112" i="10"/>
  <c r="X111" i="10"/>
  <c r="H111" i="10"/>
  <c r="H261" i="9"/>
  <c r="H270" i="9" s="1"/>
  <c r="F281" i="9"/>
  <c r="F290" i="9" s="1"/>
  <c r="F296" i="9" s="1"/>
  <c r="F36" i="11" s="1"/>
  <c r="F276" i="9"/>
  <c r="F285" i="9" s="1"/>
  <c r="F291" i="9" s="1"/>
  <c r="F31" i="11" s="1"/>
  <c r="H262" i="9"/>
  <c r="H271" i="9" s="1"/>
  <c r="H224" i="11"/>
  <c r="H255" i="9"/>
  <c r="F277" i="9"/>
  <c r="F286" i="9" s="1"/>
  <c r="F292" i="9" s="1"/>
  <c r="F32" i="11" s="1"/>
  <c r="H223" i="11"/>
  <c r="H254" i="9"/>
  <c r="H228" i="11"/>
  <c r="H259" i="9"/>
  <c r="H266" i="9"/>
  <c r="H275" i="9" s="1"/>
  <c r="AB188" i="8"/>
  <c r="AB153" i="8"/>
  <c r="AB155" i="8" s="1"/>
  <c r="AB159" i="8" s="1"/>
  <c r="AC120" i="8"/>
  <c r="AB182" i="8"/>
  <c r="AB142" i="8"/>
  <c r="AB144" i="8" s="1"/>
  <c r="AB148" i="8" s="1"/>
  <c r="AC113" i="8"/>
  <c r="H258" i="11"/>
  <c r="H40" i="12" s="1"/>
  <c r="AB131" i="8"/>
  <c r="AB133" i="8" s="1"/>
  <c r="AB137" i="8" s="1"/>
  <c r="AB176" i="8"/>
  <c r="AC106" i="8"/>
  <c r="AB194" i="8"/>
  <c r="AB164" i="8"/>
  <c r="AB166" i="8" s="1"/>
  <c r="AB170" i="8" s="1"/>
  <c r="AC127" i="8"/>
  <c r="H281" i="11"/>
  <c r="H49" i="12" s="1"/>
  <c r="H256" i="11"/>
  <c r="H38" i="12" s="1"/>
  <c r="AB235" i="11"/>
  <c r="AB31" i="12" s="1"/>
  <c r="AB240" i="11"/>
  <c r="AB36" i="12" s="1"/>
  <c r="AB236" i="11"/>
  <c r="AB32" i="12" s="1"/>
  <c r="H280" i="11"/>
  <c r="H48" i="12" s="1"/>
  <c r="H250" i="11"/>
  <c r="X49" i="12"/>
  <c r="H259" i="11"/>
  <c r="H41" i="12" s="1"/>
  <c r="H257" i="11"/>
  <c r="H39" i="12" s="1"/>
  <c r="X47" i="12"/>
  <c r="X40" i="12"/>
  <c r="H238" i="11"/>
  <c r="H34" i="12" s="1"/>
  <c r="H260" i="11"/>
  <c r="H42" i="12" s="1"/>
  <c r="H278" i="11"/>
  <c r="H46" i="12" s="1"/>
  <c r="AB50" i="12"/>
  <c r="H282" i="11"/>
  <c r="H50" i="12" s="1"/>
  <c r="AB43" i="12"/>
  <c r="H261" i="11"/>
  <c r="H43" i="12" s="1"/>
  <c r="AA35" i="12"/>
  <c r="H239" i="11"/>
  <c r="H35" i="12" s="1"/>
  <c r="X38" i="12"/>
  <c r="H237" i="11"/>
  <c r="H33" i="12" s="1"/>
  <c r="H277" i="11"/>
  <c r="H45" i="12" s="1"/>
  <c r="AC39" i="12"/>
  <c r="AC31" i="12"/>
  <c r="AC46" i="12"/>
  <c r="AC43" i="12"/>
  <c r="AC33" i="12"/>
  <c r="AC47" i="12"/>
  <c r="H47" i="12"/>
  <c r="AC41" i="12"/>
  <c r="AC45" i="12"/>
  <c r="AC34" i="12"/>
  <c r="AC49" i="12"/>
  <c r="AC42" i="12"/>
  <c r="AC38" i="12"/>
  <c r="AC50" i="12"/>
  <c r="AC40" i="12"/>
  <c r="AC36" i="12"/>
  <c r="AC35" i="12"/>
  <c r="AC48" i="12"/>
  <c r="AC32" i="12"/>
  <c r="H118" i="10" l="1"/>
  <c r="H127" i="10" s="1"/>
  <c r="H133" i="10" s="1"/>
  <c r="F38" i="11" s="1"/>
  <c r="F68" i="11" s="1"/>
  <c r="H121" i="10"/>
  <c r="H130" i="10" s="1"/>
  <c r="H136" i="10" s="1"/>
  <c r="F41" i="11" s="1"/>
  <c r="F71" i="11" s="1"/>
  <c r="H119" i="10"/>
  <c r="H128" i="10" s="1"/>
  <c r="H134" i="10" s="1"/>
  <c r="F39" i="11" s="1"/>
  <c r="F69" i="11" s="1"/>
  <c r="H120" i="10"/>
  <c r="H129" i="10" s="1"/>
  <c r="H135" i="10" s="1"/>
  <c r="F40" i="11" s="1"/>
  <c r="F70" i="11" s="1"/>
  <c r="H117" i="10"/>
  <c r="H126" i="10" s="1"/>
  <c r="H132" i="10" s="1"/>
  <c r="F37" i="11" s="1"/>
  <c r="F67" i="11" s="1"/>
  <c r="H122" i="10"/>
  <c r="H131" i="10" s="1"/>
  <c r="H137" i="10" s="1"/>
  <c r="F42" i="11" s="1"/>
  <c r="F72" i="11" s="1"/>
  <c r="AC131" i="8"/>
  <c r="AC133" i="8" s="1"/>
  <c r="AC137" i="8" s="1"/>
  <c r="F138" i="8" s="1"/>
  <c r="F175" i="8" s="1"/>
  <c r="AC176" i="8"/>
  <c r="AC182" i="8"/>
  <c r="AC142" i="8"/>
  <c r="AC144" i="8" s="1"/>
  <c r="AC148" i="8" s="1"/>
  <c r="AC188" i="8"/>
  <c r="AC153" i="8"/>
  <c r="AC155" i="8" s="1"/>
  <c r="AC159" i="8" s="1"/>
  <c r="F160" i="8" s="1"/>
  <c r="F187" i="8" s="1"/>
  <c r="AC164" i="8"/>
  <c r="AC166" i="8" s="1"/>
  <c r="AC170" i="8" s="1"/>
  <c r="F171" i="8" s="1"/>
  <c r="F193" i="8" s="1"/>
  <c r="AC194" i="8"/>
  <c r="H240" i="11"/>
  <c r="H36" i="12" s="1"/>
  <c r="H235" i="11"/>
  <c r="H31" i="12" s="1"/>
  <c r="H236" i="11"/>
  <c r="H32" i="12" s="1"/>
  <c r="AC377" i="8"/>
  <c r="AC389" i="8" s="1"/>
  <c r="AC376" i="8"/>
  <c r="AC388" i="8" s="1"/>
  <c r="AC375" i="8"/>
  <c r="AC387" i="8" s="1"/>
  <c r="AC378" i="8"/>
  <c r="AC390" i="8" s="1"/>
  <c r="AC379" i="8"/>
  <c r="AC391" i="8" s="1"/>
  <c r="AC374" i="8"/>
  <c r="AC386" i="8" s="1"/>
  <c r="F97" i="11" l="1"/>
  <c r="F139" i="11"/>
  <c r="F98" i="11"/>
  <c r="F140" i="11"/>
  <c r="F99" i="11"/>
  <c r="F141" i="11"/>
  <c r="F101" i="11"/>
  <c r="F143" i="11"/>
  <c r="F102" i="11"/>
  <c r="F144" i="11"/>
  <c r="F142" i="11"/>
  <c r="F100" i="11"/>
  <c r="F149" i="8"/>
  <c r="F181" i="8" s="1"/>
  <c r="Q189" i="8"/>
  <c r="Q209" i="8" s="1"/>
  <c r="Q210" i="8" s="1"/>
  <c r="Q307" i="8" s="1"/>
  <c r="P189" i="8"/>
  <c r="P209" i="8" s="1"/>
  <c r="P210" i="8" s="1"/>
  <c r="P307" i="8" s="1"/>
  <c r="O189" i="8"/>
  <c r="O209" i="8" s="1"/>
  <c r="O210" i="8" s="1"/>
  <c r="O307" i="8" s="1"/>
  <c r="N189" i="8"/>
  <c r="N209" i="8" s="1"/>
  <c r="N210" i="8" s="1"/>
  <c r="N307" i="8" s="1"/>
  <c r="L189" i="8"/>
  <c r="L209" i="8" s="1"/>
  <c r="L210" i="8" s="1"/>
  <c r="L307" i="8" s="1"/>
  <c r="R189" i="8"/>
  <c r="R209" i="8" s="1"/>
  <c r="R210" i="8" s="1"/>
  <c r="R307" i="8" s="1"/>
  <c r="AB189" i="8"/>
  <c r="AB209" i="8" s="1"/>
  <c r="AB210" i="8" s="1"/>
  <c r="AB307" i="8" s="1"/>
  <c r="AB309" i="8" s="1"/>
  <c r="AB328" i="8" s="1"/>
  <c r="J189" i="8"/>
  <c r="J209" i="8" s="1"/>
  <c r="J210" i="8" s="1"/>
  <c r="J307" i="8" s="1"/>
  <c r="U189" i="8"/>
  <c r="U209" i="8" s="1"/>
  <c r="U210" i="8" s="1"/>
  <c r="U307" i="8" s="1"/>
  <c r="W189" i="8"/>
  <c r="W209" i="8" s="1"/>
  <c r="W210" i="8" s="1"/>
  <c r="W307" i="8" s="1"/>
  <c r="W309" i="8" s="1"/>
  <c r="W328" i="8" s="1"/>
  <c r="T189" i="8"/>
  <c r="T209" i="8" s="1"/>
  <c r="T210" i="8" s="1"/>
  <c r="T307" i="8" s="1"/>
  <c r="Y189" i="8"/>
  <c r="Y209" i="8" s="1"/>
  <c r="Y210" i="8" s="1"/>
  <c r="Y307" i="8" s="1"/>
  <c r="Y309" i="8" s="1"/>
  <c r="Y328" i="8" s="1"/>
  <c r="K189" i="8"/>
  <c r="K209" i="8" s="1"/>
  <c r="K210" i="8" s="1"/>
  <c r="K307" i="8" s="1"/>
  <c r="AA189" i="8"/>
  <c r="AA209" i="8" s="1"/>
  <c r="AA210" i="8" s="1"/>
  <c r="AA307" i="8" s="1"/>
  <c r="AA309" i="8" s="1"/>
  <c r="AA328" i="8" s="1"/>
  <c r="S189" i="8"/>
  <c r="S209" i="8" s="1"/>
  <c r="S210" i="8" s="1"/>
  <c r="S307" i="8" s="1"/>
  <c r="Z189" i="8"/>
  <c r="Z209" i="8" s="1"/>
  <c r="Z210" i="8" s="1"/>
  <c r="Z307" i="8" s="1"/>
  <c r="Z309" i="8" s="1"/>
  <c r="Z328" i="8" s="1"/>
  <c r="M189" i="8"/>
  <c r="M209" i="8" s="1"/>
  <c r="M210" i="8" s="1"/>
  <c r="M307" i="8" s="1"/>
  <c r="X189" i="8"/>
  <c r="X209" i="8" s="1"/>
  <c r="X210" i="8" s="1"/>
  <c r="X307" i="8" s="1"/>
  <c r="X309" i="8" s="1"/>
  <c r="AC189" i="8"/>
  <c r="AC209" i="8" s="1"/>
  <c r="AC210" i="8" s="1"/>
  <c r="AC307" i="8" s="1"/>
  <c r="V189" i="8"/>
  <c r="V209" i="8" s="1"/>
  <c r="V210" i="8" s="1"/>
  <c r="V307" i="8" s="1"/>
  <c r="R195" i="8"/>
  <c r="R214" i="8" s="1"/>
  <c r="R215" i="8" s="1"/>
  <c r="R321" i="8" s="1"/>
  <c r="Z195" i="8"/>
  <c r="Z214" i="8" s="1"/>
  <c r="Z215" i="8" s="1"/>
  <c r="Z321" i="8" s="1"/>
  <c r="Z323" i="8" s="1"/>
  <c r="Z330" i="8" s="1"/>
  <c r="P195" i="8"/>
  <c r="P214" i="8" s="1"/>
  <c r="P215" i="8" s="1"/>
  <c r="P321" i="8" s="1"/>
  <c r="M195" i="8"/>
  <c r="M214" i="8" s="1"/>
  <c r="M215" i="8" s="1"/>
  <c r="M321" i="8" s="1"/>
  <c r="T195" i="8"/>
  <c r="T214" i="8" s="1"/>
  <c r="T215" i="8" s="1"/>
  <c r="T321" i="8" s="1"/>
  <c r="U195" i="8"/>
  <c r="U214" i="8" s="1"/>
  <c r="U215" i="8" s="1"/>
  <c r="U321" i="8" s="1"/>
  <c r="AB195" i="8"/>
  <c r="AB214" i="8" s="1"/>
  <c r="AB215" i="8" s="1"/>
  <c r="AB321" i="8" s="1"/>
  <c r="AB323" i="8" s="1"/>
  <c r="AB330" i="8" s="1"/>
  <c r="Y195" i="8"/>
  <c r="Y214" i="8" s="1"/>
  <c r="Y215" i="8" s="1"/>
  <c r="Y321" i="8" s="1"/>
  <c r="Y323" i="8" s="1"/>
  <c r="Y330" i="8" s="1"/>
  <c r="Q195" i="8"/>
  <c r="Q214" i="8" s="1"/>
  <c r="Q215" i="8" s="1"/>
  <c r="Q321" i="8" s="1"/>
  <c r="W195" i="8"/>
  <c r="W214" i="8" s="1"/>
  <c r="W215" i="8" s="1"/>
  <c r="W321" i="8" s="1"/>
  <c r="W323" i="8" s="1"/>
  <c r="W330" i="8" s="1"/>
  <c r="K195" i="8"/>
  <c r="K214" i="8" s="1"/>
  <c r="K215" i="8" s="1"/>
  <c r="K321" i="8" s="1"/>
  <c r="AA195" i="8"/>
  <c r="AA214" i="8" s="1"/>
  <c r="AA215" i="8" s="1"/>
  <c r="AA321" i="8" s="1"/>
  <c r="AA323" i="8" s="1"/>
  <c r="AA330" i="8" s="1"/>
  <c r="X195" i="8"/>
  <c r="X214" i="8" s="1"/>
  <c r="X215" i="8" s="1"/>
  <c r="X321" i="8" s="1"/>
  <c r="X323" i="8" s="1"/>
  <c r="N195" i="8"/>
  <c r="N214" i="8" s="1"/>
  <c r="N215" i="8" s="1"/>
  <c r="N321" i="8" s="1"/>
  <c r="L195" i="8"/>
  <c r="L214" i="8" s="1"/>
  <c r="L215" i="8" s="1"/>
  <c r="L321" i="8" s="1"/>
  <c r="S195" i="8"/>
  <c r="S214" i="8" s="1"/>
  <c r="S215" i="8" s="1"/>
  <c r="S321" i="8" s="1"/>
  <c r="AC195" i="8"/>
  <c r="AC214" i="8" s="1"/>
  <c r="AC215" i="8" s="1"/>
  <c r="AC321" i="8" s="1"/>
  <c r="J195" i="8"/>
  <c r="J214" i="8" s="1"/>
  <c r="J215" i="8" s="1"/>
  <c r="J321" i="8" s="1"/>
  <c r="V195" i="8"/>
  <c r="V214" i="8" s="1"/>
  <c r="V215" i="8" s="1"/>
  <c r="V321" i="8" s="1"/>
  <c r="O195" i="8"/>
  <c r="O214" i="8" s="1"/>
  <c r="O215" i="8" s="1"/>
  <c r="O321" i="8" s="1"/>
  <c r="AC413" i="8"/>
  <c r="AC414" i="8"/>
  <c r="AC415" i="8"/>
  <c r="AC412" i="8"/>
  <c r="AC417" i="8"/>
  <c r="AC416" i="8"/>
  <c r="F155" i="11" l="1"/>
  <c r="F191" i="11" s="1"/>
  <c r="F152" i="11"/>
  <c r="F188" i="11" s="1"/>
  <c r="F153" i="11"/>
  <c r="F189" i="11" s="1"/>
  <c r="F154" i="11"/>
  <c r="F190" i="11" s="1"/>
  <c r="F156" i="11"/>
  <c r="F192" i="11" s="1"/>
  <c r="F151" i="11"/>
  <c r="F187" i="11" s="1"/>
  <c r="F111" i="11"/>
  <c r="F168" i="11" s="1"/>
  <c r="F112" i="11"/>
  <c r="F169" i="11" s="1"/>
  <c r="F110" i="11"/>
  <c r="F167" i="11" s="1"/>
  <c r="F113" i="11"/>
  <c r="F170" i="11" s="1"/>
  <c r="F114" i="11"/>
  <c r="F171" i="11" s="1"/>
  <c r="F109" i="11"/>
  <c r="F166" i="11" s="1"/>
  <c r="AC426" i="8"/>
  <c r="AC425" i="8"/>
  <c r="AC424" i="8"/>
  <c r="AC428" i="8"/>
  <c r="AC429" i="8"/>
  <c r="AC427" i="8"/>
  <c r="AC183" i="8"/>
  <c r="AC204" i="8" s="1"/>
  <c r="AC205" i="8" s="1"/>
  <c r="AC314" i="8" s="1"/>
  <c r="N183" i="8"/>
  <c r="N204" i="8" s="1"/>
  <c r="N205" i="8" s="1"/>
  <c r="N314" i="8" s="1"/>
  <c r="Q183" i="8"/>
  <c r="Q204" i="8" s="1"/>
  <c r="Q205" i="8" s="1"/>
  <c r="Q314" i="8" s="1"/>
  <c r="Z183" i="8"/>
  <c r="Z204" i="8" s="1"/>
  <c r="Z205" i="8" s="1"/>
  <c r="Z314" i="8" s="1"/>
  <c r="Z316" i="8" s="1"/>
  <c r="Z329" i="8" s="1"/>
  <c r="U183" i="8"/>
  <c r="U204" i="8" s="1"/>
  <c r="U205" i="8" s="1"/>
  <c r="U314" i="8" s="1"/>
  <c r="P183" i="8"/>
  <c r="P204" i="8" s="1"/>
  <c r="P205" i="8" s="1"/>
  <c r="P314" i="8" s="1"/>
  <c r="X183" i="8"/>
  <c r="X204" i="8" s="1"/>
  <c r="X205" i="8" s="1"/>
  <c r="X314" i="8" s="1"/>
  <c r="X316" i="8" s="1"/>
  <c r="X329" i="8" s="1"/>
  <c r="AB183" i="8"/>
  <c r="AB204" i="8" s="1"/>
  <c r="AB205" i="8" s="1"/>
  <c r="AB314" i="8" s="1"/>
  <c r="AB316" i="8" s="1"/>
  <c r="AB329" i="8" s="1"/>
  <c r="Y183" i="8"/>
  <c r="Y204" i="8" s="1"/>
  <c r="Y205" i="8" s="1"/>
  <c r="Y314" i="8" s="1"/>
  <c r="Y316" i="8" s="1"/>
  <c r="Y329" i="8" s="1"/>
  <c r="R183" i="8"/>
  <c r="R204" i="8" s="1"/>
  <c r="R205" i="8" s="1"/>
  <c r="R314" i="8" s="1"/>
  <c r="AA183" i="8"/>
  <c r="AA204" i="8" s="1"/>
  <c r="AA205" i="8" s="1"/>
  <c r="AA314" i="8" s="1"/>
  <c r="AA316" i="8" s="1"/>
  <c r="AA329" i="8" s="1"/>
  <c r="J183" i="8"/>
  <c r="J204" i="8" s="1"/>
  <c r="J205" i="8" s="1"/>
  <c r="J314" i="8" s="1"/>
  <c r="T183" i="8"/>
  <c r="T204" i="8" s="1"/>
  <c r="T205" i="8" s="1"/>
  <c r="T314" i="8" s="1"/>
  <c r="L183" i="8"/>
  <c r="L204" i="8" s="1"/>
  <c r="L205" i="8" s="1"/>
  <c r="L314" i="8" s="1"/>
  <c r="M183" i="8"/>
  <c r="M204" i="8" s="1"/>
  <c r="M205" i="8" s="1"/>
  <c r="M314" i="8" s="1"/>
  <c r="W183" i="8"/>
  <c r="W204" i="8" s="1"/>
  <c r="W205" i="8" s="1"/>
  <c r="W314" i="8" s="1"/>
  <c r="W316" i="8" s="1"/>
  <c r="W329" i="8" s="1"/>
  <c r="K183" i="8"/>
  <c r="K204" i="8" s="1"/>
  <c r="K205" i="8" s="1"/>
  <c r="K314" i="8" s="1"/>
  <c r="V183" i="8"/>
  <c r="V204" i="8" s="1"/>
  <c r="V205" i="8" s="1"/>
  <c r="V314" i="8" s="1"/>
  <c r="S183" i="8"/>
  <c r="S204" i="8" s="1"/>
  <c r="S205" i="8" s="1"/>
  <c r="S314" i="8" s="1"/>
  <c r="O183" i="8"/>
  <c r="O204" i="8" s="1"/>
  <c r="O205" i="8" s="1"/>
  <c r="O314" i="8" s="1"/>
  <c r="N177" i="8"/>
  <c r="N199" i="8" s="1"/>
  <c r="N200" i="8" s="1"/>
  <c r="N293" i="8" s="1"/>
  <c r="J177" i="8"/>
  <c r="J199" i="8" s="1"/>
  <c r="J200" i="8" s="1"/>
  <c r="J286" i="8" s="1"/>
  <c r="Y177" i="8"/>
  <c r="Y199" i="8" s="1"/>
  <c r="Y200" i="8" s="1"/>
  <c r="Y300" i="8" s="1"/>
  <c r="Y302" i="8" s="1"/>
  <c r="Y327" i="8" s="1"/>
  <c r="X177" i="8"/>
  <c r="X199" i="8" s="1"/>
  <c r="X200" i="8" s="1"/>
  <c r="X286" i="8" s="1"/>
  <c r="X288" i="8" s="1"/>
  <c r="S177" i="8"/>
  <c r="S199" i="8" s="1"/>
  <c r="S200" i="8" s="1"/>
  <c r="S286" i="8" s="1"/>
  <c r="M177" i="8"/>
  <c r="M199" i="8" s="1"/>
  <c r="M200" i="8" s="1"/>
  <c r="M293" i="8" s="1"/>
  <c r="U177" i="8"/>
  <c r="U199" i="8" s="1"/>
  <c r="U200" i="8" s="1"/>
  <c r="U300" i="8" s="1"/>
  <c r="Z177" i="8"/>
  <c r="Z199" i="8" s="1"/>
  <c r="Z200" i="8" s="1"/>
  <c r="Z300" i="8" s="1"/>
  <c r="Z302" i="8" s="1"/>
  <c r="Z327" i="8" s="1"/>
  <c r="Z331" i="8" s="1"/>
  <c r="K177" i="8"/>
  <c r="K199" i="8" s="1"/>
  <c r="P177" i="8"/>
  <c r="P199" i="8" s="1"/>
  <c r="P200" i="8" s="1"/>
  <c r="P286" i="8" s="1"/>
  <c r="L177" i="8"/>
  <c r="L199" i="8" s="1"/>
  <c r="L200" i="8" s="1"/>
  <c r="L293" i="8" s="1"/>
  <c r="AC177" i="8"/>
  <c r="AC199" i="8" s="1"/>
  <c r="AC200" i="8" s="1"/>
  <c r="AC286" i="8" s="1"/>
  <c r="O177" i="8"/>
  <c r="O199" i="8" s="1"/>
  <c r="O200" i="8" s="1"/>
  <c r="O286" i="8" s="1"/>
  <c r="R177" i="8"/>
  <c r="R199" i="8" s="1"/>
  <c r="R200" i="8" s="1"/>
  <c r="R286" i="8" s="1"/>
  <c r="AA177" i="8"/>
  <c r="AA199" i="8" s="1"/>
  <c r="AA200" i="8" s="1"/>
  <c r="AA293" i="8" s="1"/>
  <c r="AA295" i="8" s="1"/>
  <c r="AA350" i="8" s="1"/>
  <c r="Q177" i="8"/>
  <c r="Q199" i="8" s="1"/>
  <c r="Q200" i="8" s="1"/>
  <c r="Q286" i="8" s="1"/>
  <c r="AB177" i="8"/>
  <c r="AB199" i="8" s="1"/>
  <c r="AB200" i="8" s="1"/>
  <c r="AB286" i="8" s="1"/>
  <c r="AB288" i="8" s="1"/>
  <c r="AB339" i="8" s="1"/>
  <c r="V177" i="8"/>
  <c r="V199" i="8" s="1"/>
  <c r="V200" i="8" s="1"/>
  <c r="V293" i="8" s="1"/>
  <c r="W177" i="8"/>
  <c r="W199" i="8" s="1"/>
  <c r="T177" i="8"/>
  <c r="T199" i="8" s="1"/>
  <c r="T200" i="8" s="1"/>
  <c r="T300" i="8" s="1"/>
  <c r="X328" i="8"/>
  <c r="H309" i="8"/>
  <c r="H328" i="8" s="1"/>
  <c r="X330" i="8"/>
  <c r="H323" i="8"/>
  <c r="H330" i="8" s="1"/>
  <c r="AC203" i="11"/>
  <c r="Z364" i="8" l="1"/>
  <c r="Z368" i="8" s="1"/>
  <c r="AC205" i="11"/>
  <c r="AC436" i="8"/>
  <c r="AC443" i="8" s="1"/>
  <c r="AC53" i="9"/>
  <c r="AC59" i="9" s="1"/>
  <c r="AC438" i="8"/>
  <c r="AC445" i="8" s="1"/>
  <c r="AC206" i="11"/>
  <c r="AC437" i="8"/>
  <c r="AC444" i="8" s="1"/>
  <c r="AC48" i="9"/>
  <c r="AC54" i="9" s="1"/>
  <c r="AC433" i="8"/>
  <c r="AC440" i="8" s="1"/>
  <c r="AC49" i="9"/>
  <c r="AC55" i="9" s="1"/>
  <c r="AC434" i="8"/>
  <c r="AC441" i="8" s="1"/>
  <c r="AC50" i="9"/>
  <c r="AC56" i="9" s="1"/>
  <c r="AC435" i="8"/>
  <c r="AC442" i="8" s="1"/>
  <c r="Y331" i="8"/>
  <c r="K200" i="8"/>
  <c r="K293" i="8" s="1"/>
  <c r="AC204" i="11"/>
  <c r="AC202" i="11"/>
  <c r="AC207" i="11"/>
  <c r="AC51" i="9"/>
  <c r="AC57" i="9" s="1"/>
  <c r="AC52" i="9"/>
  <c r="AC58" i="9" s="1"/>
  <c r="W200" i="8"/>
  <c r="W286" i="8" s="1"/>
  <c r="W288" i="8" s="1"/>
  <c r="W339" i="8" s="1"/>
  <c r="W342" i="8" s="1"/>
  <c r="W359" i="8" s="1"/>
  <c r="X300" i="8"/>
  <c r="X302" i="8" s="1"/>
  <c r="X327" i="8" s="1"/>
  <c r="X331" i="8" s="1"/>
  <c r="X364" i="8" s="1"/>
  <c r="X368" i="8" s="1"/>
  <c r="R300" i="8"/>
  <c r="R293" i="8"/>
  <c r="O293" i="8"/>
  <c r="O300" i="8"/>
  <c r="N286" i="8"/>
  <c r="AA286" i="8"/>
  <c r="AA288" i="8" s="1"/>
  <c r="AA339" i="8" s="1"/>
  <c r="AA342" i="8" s="1"/>
  <c r="AA359" i="8" s="1"/>
  <c r="N300" i="8"/>
  <c r="J300" i="8"/>
  <c r="J293" i="8"/>
  <c r="Y286" i="8"/>
  <c r="Y288" i="8" s="1"/>
  <c r="Y339" i="8" s="1"/>
  <c r="H316" i="8"/>
  <c r="H329" i="8" s="1"/>
  <c r="AA300" i="8"/>
  <c r="AA302" i="8" s="1"/>
  <c r="AA327" i="8" s="1"/>
  <c r="AA331" i="8" s="1"/>
  <c r="Y293" i="8"/>
  <c r="Y295" i="8" s="1"/>
  <c r="Y350" i="8" s="1"/>
  <c r="Y353" i="8" s="1"/>
  <c r="Y363" i="8" s="1"/>
  <c r="M286" i="8"/>
  <c r="V286" i="8"/>
  <c r="M300" i="8"/>
  <c r="V300" i="8"/>
  <c r="Q300" i="8"/>
  <c r="Q293" i="8"/>
  <c r="S293" i="8"/>
  <c r="U293" i="8"/>
  <c r="U286" i="8"/>
  <c r="S300" i="8"/>
  <c r="P293" i="8"/>
  <c r="AB300" i="8"/>
  <c r="AB302" i="8" s="1"/>
  <c r="AB327" i="8" s="1"/>
  <c r="AB331" i="8" s="1"/>
  <c r="L286" i="8"/>
  <c r="AB293" i="8"/>
  <c r="AB295" i="8" s="1"/>
  <c r="AB350" i="8" s="1"/>
  <c r="L300" i="8"/>
  <c r="AC293" i="8"/>
  <c r="Z286" i="8"/>
  <c r="Z288" i="8" s="1"/>
  <c r="Z339" i="8" s="1"/>
  <c r="Z343" i="8" s="1"/>
  <c r="Z360" i="8" s="1"/>
  <c r="Z293" i="8"/>
  <c r="Z295" i="8" s="1"/>
  <c r="Z350" i="8" s="1"/>
  <c r="T286" i="8"/>
  <c r="T293" i="8"/>
  <c r="P300" i="8"/>
  <c r="X293" i="8"/>
  <c r="X295" i="8" s="1"/>
  <c r="X350" i="8" s="1"/>
  <c r="AC300" i="8"/>
  <c r="AB342" i="8"/>
  <c r="AB359" i="8" s="1"/>
  <c r="AB341" i="8"/>
  <c r="AB358" i="8" s="1"/>
  <c r="AB366" i="8" s="1"/>
  <c r="AB343" i="8"/>
  <c r="AB360" i="8" s="1"/>
  <c r="AB340" i="8"/>
  <c r="AB357" i="8" s="1"/>
  <c r="AB365" i="8" s="1"/>
  <c r="X339" i="8"/>
  <c r="AA352" i="8"/>
  <c r="AA362" i="8" s="1"/>
  <c r="AA353" i="8"/>
  <c r="AA363" i="8" s="1"/>
  <c r="AA351" i="8"/>
  <c r="AA361" i="8" s="1"/>
  <c r="AA367" i="8" s="1"/>
  <c r="AA369" i="8" l="1"/>
  <c r="Y364" i="8"/>
  <c r="Y368" i="8" s="1"/>
  <c r="AA364" i="8"/>
  <c r="AA368" i="8" s="1"/>
  <c r="AA377" i="8" s="1"/>
  <c r="AB364" i="8"/>
  <c r="AB368" i="8" s="1"/>
  <c r="AC453" i="8"/>
  <c r="AC449" i="8"/>
  <c r="AC451" i="8"/>
  <c r="AC454" i="8"/>
  <c r="AC450" i="8"/>
  <c r="AC452" i="8"/>
  <c r="K286" i="8"/>
  <c r="K300" i="8"/>
  <c r="W293" i="8"/>
  <c r="W295" i="8" s="1"/>
  <c r="W350" i="8" s="1"/>
  <c r="W352" i="8" s="1"/>
  <c r="W362" i="8" s="1"/>
  <c r="W369" i="8" s="1"/>
  <c r="W300" i="8"/>
  <c r="W302" i="8" s="1"/>
  <c r="W327" i="8" s="1"/>
  <c r="W331" i="8" s="1"/>
  <c r="W341" i="8"/>
  <c r="W358" i="8" s="1"/>
  <c r="W366" i="8" s="1"/>
  <c r="W343" i="8"/>
  <c r="W360" i="8" s="1"/>
  <c r="W340" i="8"/>
  <c r="W357" i="8" s="1"/>
  <c r="W365" i="8" s="1"/>
  <c r="AB351" i="8"/>
  <c r="AB361" i="8" s="1"/>
  <c r="AB367" i="8" s="1"/>
  <c r="AA340" i="8"/>
  <c r="AA357" i="8" s="1"/>
  <c r="AA365" i="8" s="1"/>
  <c r="AA341" i="8"/>
  <c r="AA358" i="8" s="1"/>
  <c r="AA366" i="8" s="1"/>
  <c r="H288" i="8"/>
  <c r="H339" i="8" s="1"/>
  <c r="Z341" i="8"/>
  <c r="Z358" i="8" s="1"/>
  <c r="AA343" i="8"/>
  <c r="AA360" i="8" s="1"/>
  <c r="AA370" i="8" s="1"/>
  <c r="Y351" i="8"/>
  <c r="Y361" i="8" s="1"/>
  <c r="Y367" i="8" s="1"/>
  <c r="Y342" i="8"/>
  <c r="Y359" i="8" s="1"/>
  <c r="Z340" i="8"/>
  <c r="Z357" i="8" s="1"/>
  <c r="Z365" i="8" s="1"/>
  <c r="Y340" i="8"/>
  <c r="Y357" i="8" s="1"/>
  <c r="Y365" i="8" s="1"/>
  <c r="Y341" i="8"/>
  <c r="Y358" i="8" s="1"/>
  <c r="Y366" i="8" s="1"/>
  <c r="AB374" i="8"/>
  <c r="Y352" i="8"/>
  <c r="Y362" i="8" s="1"/>
  <c r="Y343" i="8"/>
  <c r="Y360" i="8" s="1"/>
  <c r="Y370" i="8" s="1"/>
  <c r="AA378" i="8"/>
  <c r="H302" i="8"/>
  <c r="H327" i="8" s="1"/>
  <c r="Z342" i="8"/>
  <c r="Z359" i="8" s="1"/>
  <c r="Z352" i="8"/>
  <c r="Z362" i="8" s="1"/>
  <c r="Z351" i="8"/>
  <c r="Z361" i="8" s="1"/>
  <c r="Z367" i="8" s="1"/>
  <c r="Z353" i="8"/>
  <c r="Z363" i="8" s="1"/>
  <c r="Z370" i="8" s="1"/>
  <c r="AB353" i="8"/>
  <c r="AB363" i="8" s="1"/>
  <c r="AB370" i="8" s="1"/>
  <c r="AB352" i="8"/>
  <c r="AB362" i="8" s="1"/>
  <c r="AB369" i="8" s="1"/>
  <c r="H295" i="8"/>
  <c r="H350" i="8" s="1"/>
  <c r="X351" i="8"/>
  <c r="X353" i="8"/>
  <c r="X352" i="8"/>
  <c r="X343" i="8"/>
  <c r="X340" i="8"/>
  <c r="X342" i="8"/>
  <c r="X341" i="8"/>
  <c r="H331" i="8"/>
  <c r="AC73" i="9"/>
  <c r="AC79" i="9" s="1"/>
  <c r="AC70" i="9"/>
  <c r="AC76" i="9" s="1"/>
  <c r="AC74" i="9"/>
  <c r="AC80" i="9" s="1"/>
  <c r="AC72" i="9"/>
  <c r="AC78" i="9" s="1"/>
  <c r="AC71" i="9"/>
  <c r="AC77" i="9" s="1"/>
  <c r="AC69" i="9"/>
  <c r="AC75" i="9" s="1"/>
  <c r="AA389" i="8" l="1"/>
  <c r="AA415" i="8" s="1"/>
  <c r="AA427" i="8" s="1"/>
  <c r="AA390" i="8"/>
  <c r="AA416" i="8" s="1"/>
  <c r="AA428" i="8" s="1"/>
  <c r="AB386" i="8"/>
  <c r="AB412" i="8" s="1"/>
  <c r="AB424" i="8" s="1"/>
  <c r="Y369" i="8"/>
  <c r="Y378" i="8" s="1"/>
  <c r="Z369" i="8"/>
  <c r="Z378" i="8" s="1"/>
  <c r="AB378" i="8"/>
  <c r="Z379" i="8"/>
  <c r="Z366" i="8"/>
  <c r="Z375" i="8" s="1"/>
  <c r="W364" i="8"/>
  <c r="W368" i="8" s="1"/>
  <c r="H364" i="8"/>
  <c r="AB379" i="8"/>
  <c r="Y375" i="8"/>
  <c r="Y379" i="8"/>
  <c r="Y376" i="8"/>
  <c r="W378" i="8"/>
  <c r="W351" i="8"/>
  <c r="W361" i="8" s="1"/>
  <c r="W367" i="8" s="1"/>
  <c r="W353" i="8"/>
  <c r="W363" i="8" s="1"/>
  <c r="AA375" i="8"/>
  <c r="AA376" i="8"/>
  <c r="AB376" i="8"/>
  <c r="AA374" i="8"/>
  <c r="Z374" i="8"/>
  <c r="Y374" i="8"/>
  <c r="Y377" i="8"/>
  <c r="AA379" i="8"/>
  <c r="AB375" i="8"/>
  <c r="Z376" i="8"/>
  <c r="AB377" i="8"/>
  <c r="Z377" i="8"/>
  <c r="H341" i="8"/>
  <c r="H358" i="8" s="1"/>
  <c r="X358" i="8"/>
  <c r="X366" i="8" s="1"/>
  <c r="H352" i="8"/>
  <c r="H362" i="8" s="1"/>
  <c r="X362" i="8"/>
  <c r="H342" i="8"/>
  <c r="H359" i="8" s="1"/>
  <c r="X359" i="8"/>
  <c r="H353" i="8"/>
  <c r="H363" i="8" s="1"/>
  <c r="X363" i="8"/>
  <c r="H351" i="8"/>
  <c r="H361" i="8" s="1"/>
  <c r="X361" i="8"/>
  <c r="X367" i="8" s="1"/>
  <c r="H340" i="8"/>
  <c r="H357" i="8" s="1"/>
  <c r="X357" i="8"/>
  <c r="X365" i="8" s="1"/>
  <c r="H343" i="8"/>
  <c r="H360" i="8" s="1"/>
  <c r="X360" i="8"/>
  <c r="AC112" i="9"/>
  <c r="AC118" i="9" s="1"/>
  <c r="AC127" i="9" s="1"/>
  <c r="AC134" i="9" s="1"/>
  <c r="AC143" i="9" s="1"/>
  <c r="AC89" i="9"/>
  <c r="AC84" i="9"/>
  <c r="AC107" i="9"/>
  <c r="AC113" i="9" s="1"/>
  <c r="AC122" i="9" s="1"/>
  <c r="AC129" i="9" s="1"/>
  <c r="AC138" i="9" s="1"/>
  <c r="AC85" i="9"/>
  <c r="AC108" i="9"/>
  <c r="AC114" i="9" s="1"/>
  <c r="AC123" i="9" s="1"/>
  <c r="AC130" i="9" s="1"/>
  <c r="AC139" i="9" s="1"/>
  <c r="AC111" i="9"/>
  <c r="AC117" i="9" s="1"/>
  <c r="AC126" i="9" s="1"/>
  <c r="AC133" i="9" s="1"/>
  <c r="AC142" i="9" s="1"/>
  <c r="AC88" i="9"/>
  <c r="AC86" i="9"/>
  <c r="AC109" i="9"/>
  <c r="AC115" i="9" s="1"/>
  <c r="AC124" i="9" s="1"/>
  <c r="AC131" i="9" s="1"/>
  <c r="AC140" i="9" s="1"/>
  <c r="AC110" i="9"/>
  <c r="AC116" i="9" s="1"/>
  <c r="AC125" i="9" s="1"/>
  <c r="AC132" i="9" s="1"/>
  <c r="AC141" i="9" s="1"/>
  <c r="AC87" i="9"/>
  <c r="AA391" i="8" l="1"/>
  <c r="AA417" i="8" s="1"/>
  <c r="AA429" i="8" s="1"/>
  <c r="Y391" i="8"/>
  <c r="Y417" i="8" s="1"/>
  <c r="Y429" i="8" s="1"/>
  <c r="Z390" i="8"/>
  <c r="Z416" i="8" s="1"/>
  <c r="Z428" i="8" s="1"/>
  <c r="Y389" i="8"/>
  <c r="Y415" i="8" s="1"/>
  <c r="Y427" i="8" s="1"/>
  <c r="Y387" i="8"/>
  <c r="Y413" i="8" s="1"/>
  <c r="Y425" i="8" s="1"/>
  <c r="Y390" i="8"/>
  <c r="Y416" i="8" s="1"/>
  <c r="Y428" i="8" s="1"/>
  <c r="W390" i="8"/>
  <c r="W416" i="8" s="1"/>
  <c r="W428" i="8" s="1"/>
  <c r="Z386" i="8"/>
  <c r="Z412" i="8" s="1"/>
  <c r="Z424" i="8" s="1"/>
  <c r="Z389" i="8"/>
  <c r="Z415" i="8" s="1"/>
  <c r="Z427" i="8" s="1"/>
  <c r="AA386" i="8"/>
  <c r="AA412" i="8" s="1"/>
  <c r="AA424" i="8" s="1"/>
  <c r="Y386" i="8"/>
  <c r="Y412" i="8" s="1"/>
  <c r="Y424" i="8" s="1"/>
  <c r="AB389" i="8"/>
  <c r="AB415" i="8" s="1"/>
  <c r="AB427" i="8" s="1"/>
  <c r="AB388" i="8"/>
  <c r="AB414" i="8" s="1"/>
  <c r="AB426" i="8" s="1"/>
  <c r="Z387" i="8"/>
  <c r="Z413" i="8" s="1"/>
  <c r="Z425" i="8" s="1"/>
  <c r="Z388" i="8"/>
  <c r="Z414" i="8" s="1"/>
  <c r="Z426" i="8" s="1"/>
  <c r="AA388" i="8"/>
  <c r="AA414" i="8" s="1"/>
  <c r="AA426" i="8" s="1"/>
  <c r="AA204" i="11" s="1"/>
  <c r="Z391" i="8"/>
  <c r="Z417" i="8" s="1"/>
  <c r="Z429" i="8" s="1"/>
  <c r="AB391" i="8"/>
  <c r="AB417" i="8" s="1"/>
  <c r="AB429" i="8" s="1"/>
  <c r="AB387" i="8"/>
  <c r="AB413" i="8" s="1"/>
  <c r="AB425" i="8" s="1"/>
  <c r="AA387" i="8"/>
  <c r="AA413" i="8" s="1"/>
  <c r="AA425" i="8" s="1"/>
  <c r="AA203" i="11" s="1"/>
  <c r="Y388" i="8"/>
  <c r="Y414" i="8" s="1"/>
  <c r="Y426" i="8" s="1"/>
  <c r="AB390" i="8"/>
  <c r="AB416" i="8" s="1"/>
  <c r="AB428" i="8" s="1"/>
  <c r="W370" i="8"/>
  <c r="W379" i="8" s="1"/>
  <c r="X370" i="8"/>
  <c r="X369" i="8"/>
  <c r="AB202" i="11"/>
  <c r="AB433" i="8"/>
  <c r="AB440" i="8" s="1"/>
  <c r="AB449" i="8" s="1"/>
  <c r="AA52" i="9"/>
  <c r="AA58" i="9" s="1"/>
  <c r="AA73" i="9" s="1"/>
  <c r="AA79" i="9" s="1"/>
  <c r="AA437" i="8"/>
  <c r="AA444" i="8" s="1"/>
  <c r="AA453" i="8" s="1"/>
  <c r="AA51" i="9"/>
  <c r="AA57" i="9" s="1"/>
  <c r="AA72" i="9" s="1"/>
  <c r="AA78" i="9" s="1"/>
  <c r="AA436" i="8"/>
  <c r="AA443" i="8" s="1"/>
  <c r="AA452" i="8" s="1"/>
  <c r="AA205" i="11"/>
  <c r="W376" i="8"/>
  <c r="W375" i="8"/>
  <c r="W377" i="8"/>
  <c r="AA206" i="11"/>
  <c r="W374" i="8"/>
  <c r="AB48" i="9"/>
  <c r="AB54" i="9" s="1"/>
  <c r="AB69" i="9" s="1"/>
  <c r="AB75" i="9" s="1"/>
  <c r="AC210" i="11"/>
  <c r="AC216" i="11" s="1"/>
  <c r="AC209" i="11"/>
  <c r="AC215" i="11" s="1"/>
  <c r="AC211" i="11"/>
  <c r="AC217" i="11" s="1"/>
  <c r="AC212" i="11"/>
  <c r="AC218" i="11" s="1"/>
  <c r="AC208" i="11"/>
  <c r="AC214" i="11" s="1"/>
  <c r="AC213" i="11"/>
  <c r="AC219" i="11" s="1"/>
  <c r="Z433" i="8" l="1"/>
  <c r="Z440" i="8" s="1"/>
  <c r="Z449" i="8" s="1"/>
  <c r="Z202" i="11"/>
  <c r="Z48" i="9"/>
  <c r="AB435" i="8"/>
  <c r="AB442" i="8" s="1"/>
  <c r="AB451" i="8" s="1"/>
  <c r="AB204" i="11"/>
  <c r="AB50" i="9"/>
  <c r="AB56" i="9" s="1"/>
  <c r="AB71" i="9" s="1"/>
  <c r="AB77" i="9" s="1"/>
  <c r="AB109" i="9" s="1"/>
  <c r="AB206" i="11"/>
  <c r="AB52" i="9"/>
  <c r="AB58" i="9" s="1"/>
  <c r="AB73" i="9" s="1"/>
  <c r="AB79" i="9" s="1"/>
  <c r="AB111" i="9" s="1"/>
  <c r="AB437" i="8"/>
  <c r="AB444" i="8" s="1"/>
  <c r="AB453" i="8" s="1"/>
  <c r="Z49" i="9"/>
  <c r="Z55" i="9" s="1"/>
  <c r="Z70" i="9" s="1"/>
  <c r="Z76" i="9" s="1"/>
  <c r="Z434" i="8"/>
  <c r="Z441" i="8" s="1"/>
  <c r="Z450" i="8" s="1"/>
  <c r="Z203" i="11"/>
  <c r="Y50" i="9"/>
  <c r="Y56" i="9" s="1"/>
  <c r="Y71" i="9" s="1"/>
  <c r="Y77" i="9" s="1"/>
  <c r="Y109" i="9" s="1"/>
  <c r="Y435" i="8"/>
  <c r="Y442" i="8" s="1"/>
  <c r="Y451" i="8" s="1"/>
  <c r="Y204" i="11"/>
  <c r="Y49" i="9"/>
  <c r="Y55" i="9" s="1"/>
  <c r="Y70" i="9" s="1"/>
  <c r="Y76" i="9" s="1"/>
  <c r="Y85" i="9" s="1"/>
  <c r="Y93" i="9" s="1"/>
  <c r="Y102" i="9" s="1"/>
  <c r="Y434" i="8"/>
  <c r="Y441" i="8" s="1"/>
  <c r="Y450" i="8" s="1"/>
  <c r="Y203" i="11"/>
  <c r="Z435" i="8"/>
  <c r="Z442" i="8" s="1"/>
  <c r="Z451" i="8" s="1"/>
  <c r="Z50" i="9"/>
  <c r="Z56" i="9" s="1"/>
  <c r="Z71" i="9" s="1"/>
  <c r="Z77" i="9" s="1"/>
  <c r="Z204" i="11"/>
  <c r="Y437" i="8"/>
  <c r="Y444" i="8" s="1"/>
  <c r="Y453" i="8" s="1"/>
  <c r="Y52" i="9"/>
  <c r="Y58" i="9" s="1"/>
  <c r="Y73" i="9" s="1"/>
  <c r="Y79" i="9" s="1"/>
  <c r="Y111" i="9" s="1"/>
  <c r="Y206" i="11"/>
  <c r="Y436" i="8"/>
  <c r="Y443" i="8" s="1"/>
  <c r="Y452" i="8" s="1"/>
  <c r="Y51" i="9"/>
  <c r="Y57" i="9" s="1"/>
  <c r="Y72" i="9" s="1"/>
  <c r="Y78" i="9" s="1"/>
  <c r="Y110" i="9" s="1"/>
  <c r="Y205" i="11"/>
  <c r="AB434" i="8"/>
  <c r="AB441" i="8" s="1"/>
  <c r="AB450" i="8" s="1"/>
  <c r="AB49" i="9"/>
  <c r="AB55" i="9" s="1"/>
  <c r="AB70" i="9" s="1"/>
  <c r="AB76" i="9" s="1"/>
  <c r="AB85" i="9" s="1"/>
  <c r="AB93" i="9" s="1"/>
  <c r="AB102" i="9" s="1"/>
  <c r="AB203" i="11"/>
  <c r="Y433" i="8"/>
  <c r="Y440" i="8" s="1"/>
  <c r="Y449" i="8" s="1"/>
  <c r="Y48" i="9"/>
  <c r="Y54" i="9" s="1"/>
  <c r="Y69" i="9" s="1"/>
  <c r="Y75" i="9" s="1"/>
  <c r="Y107" i="9" s="1"/>
  <c r="Y202" i="11"/>
  <c r="AB438" i="8"/>
  <c r="AB445" i="8" s="1"/>
  <c r="AB454" i="8" s="1"/>
  <c r="AB53" i="9"/>
  <c r="AB59" i="9" s="1"/>
  <c r="AB74" i="9" s="1"/>
  <c r="AB80" i="9" s="1"/>
  <c r="AB207" i="11"/>
  <c r="AA433" i="8"/>
  <c r="AA440" i="8" s="1"/>
  <c r="AA449" i="8" s="1"/>
  <c r="AA202" i="11"/>
  <c r="AA48" i="9"/>
  <c r="AA54" i="9" s="1"/>
  <c r="AA69" i="9" s="1"/>
  <c r="AA75" i="9" s="1"/>
  <c r="AA84" i="9" s="1"/>
  <c r="AA92" i="9" s="1"/>
  <c r="AA101" i="9" s="1"/>
  <c r="Y207" i="11"/>
  <c r="Y53" i="9"/>
  <c r="Y59" i="9" s="1"/>
  <c r="Y74" i="9" s="1"/>
  <c r="Y80" i="9" s="1"/>
  <c r="Y438" i="8"/>
  <c r="Y445" i="8" s="1"/>
  <c r="Y454" i="8" s="1"/>
  <c r="Z438" i="8"/>
  <c r="Z445" i="8" s="1"/>
  <c r="Z454" i="8" s="1"/>
  <c r="Z53" i="9"/>
  <c r="Z59" i="9" s="1"/>
  <c r="Z74" i="9" s="1"/>
  <c r="Z80" i="9" s="1"/>
  <c r="Z89" i="9" s="1"/>
  <c r="Z97" i="9" s="1"/>
  <c r="Z106" i="9" s="1"/>
  <c r="Z207" i="11"/>
  <c r="Z436" i="8"/>
  <c r="Z443" i="8" s="1"/>
  <c r="Z452" i="8" s="1"/>
  <c r="Z51" i="9"/>
  <c r="Z57" i="9" s="1"/>
  <c r="Z72" i="9" s="1"/>
  <c r="Z78" i="9" s="1"/>
  <c r="Z205" i="11"/>
  <c r="AA438" i="8"/>
  <c r="AA445" i="8" s="1"/>
  <c r="AA454" i="8" s="1"/>
  <c r="AA53" i="9"/>
  <c r="AA207" i="11"/>
  <c r="W389" i="8"/>
  <c r="W415" i="8" s="1"/>
  <c r="W427" i="8" s="1"/>
  <c r="W51" i="9" s="1"/>
  <c r="W57" i="9" s="1"/>
  <c r="W72" i="9" s="1"/>
  <c r="W78" i="9" s="1"/>
  <c r="W87" i="9" s="1"/>
  <c r="W95" i="9" s="1"/>
  <c r="W104" i="9" s="1"/>
  <c r="W391" i="8"/>
  <c r="W417" i="8" s="1"/>
  <c r="W429" i="8" s="1"/>
  <c r="W387" i="8"/>
  <c r="W413" i="8" s="1"/>
  <c r="W425" i="8" s="1"/>
  <c r="W203" i="11" s="1"/>
  <c r="W388" i="8"/>
  <c r="W414" i="8" s="1"/>
  <c r="W426" i="8" s="1"/>
  <c r="W386" i="8"/>
  <c r="W412" i="8" s="1"/>
  <c r="W424" i="8" s="1"/>
  <c r="W48" i="9" s="1"/>
  <c r="W54" i="9" s="1"/>
  <c r="W69" i="9" s="1"/>
  <c r="W75" i="9" s="1"/>
  <c r="W52" i="9"/>
  <c r="W58" i="9" s="1"/>
  <c r="W73" i="9" s="1"/>
  <c r="W79" i="9" s="1"/>
  <c r="W111" i="9" s="1"/>
  <c r="W437" i="8"/>
  <c r="W444" i="8" s="1"/>
  <c r="AB51" i="9"/>
  <c r="AB57" i="9" s="1"/>
  <c r="AB72" i="9" s="1"/>
  <c r="AB78" i="9" s="1"/>
  <c r="AB87" i="9" s="1"/>
  <c r="AB95" i="9" s="1"/>
  <c r="AB104" i="9" s="1"/>
  <c r="AB436" i="8"/>
  <c r="AB443" i="8" s="1"/>
  <c r="AB452" i="8" s="1"/>
  <c r="Z52" i="9"/>
  <c r="Z58" i="9" s="1"/>
  <c r="Z73" i="9" s="1"/>
  <c r="Z79" i="9" s="1"/>
  <c r="Z111" i="9" s="1"/>
  <c r="Z437" i="8"/>
  <c r="Z444" i="8" s="1"/>
  <c r="Z453" i="8" s="1"/>
  <c r="AA49" i="9"/>
  <c r="AA55" i="9" s="1"/>
  <c r="AA70" i="9" s="1"/>
  <c r="AA76" i="9" s="1"/>
  <c r="AA108" i="9" s="1"/>
  <c r="AA434" i="8"/>
  <c r="AA441" i="8" s="1"/>
  <c r="AA450" i="8" s="1"/>
  <c r="AA50" i="9"/>
  <c r="AA56" i="9" s="1"/>
  <c r="AA71" i="9" s="1"/>
  <c r="AA77" i="9" s="1"/>
  <c r="AA109" i="9" s="1"/>
  <c r="AA435" i="8"/>
  <c r="AA442" i="8" s="1"/>
  <c r="AA451" i="8" s="1"/>
  <c r="AB205" i="11"/>
  <c r="W206" i="11"/>
  <c r="Z206" i="11"/>
  <c r="AA59" i="9"/>
  <c r="AA74" i="9" s="1"/>
  <c r="AA80" i="9" s="1"/>
  <c r="AA89" i="9" s="1"/>
  <c r="AA97" i="9" s="1"/>
  <c r="AA106" i="9" s="1"/>
  <c r="Z54" i="9"/>
  <c r="Z69" i="9" s="1"/>
  <c r="Z75" i="9" s="1"/>
  <c r="Y89" i="9"/>
  <c r="Y97" i="9" s="1"/>
  <c r="Y106" i="9" s="1"/>
  <c r="Y112" i="9"/>
  <c r="Z86" i="9"/>
  <c r="Z94" i="9" s="1"/>
  <c r="Z103" i="9" s="1"/>
  <c r="Z109" i="9"/>
  <c r="H365" i="8"/>
  <c r="H374" i="8" s="1"/>
  <c r="X374" i="8"/>
  <c r="X386" i="8" s="1"/>
  <c r="Y87" i="9"/>
  <c r="Y95" i="9" s="1"/>
  <c r="Y104" i="9" s="1"/>
  <c r="AA87" i="9"/>
  <c r="AA95" i="9" s="1"/>
  <c r="AA104" i="9" s="1"/>
  <c r="AA110" i="9"/>
  <c r="H366" i="8"/>
  <c r="H375" i="8" s="1"/>
  <c r="X375" i="8"/>
  <c r="X387" i="8" s="1"/>
  <c r="AB84" i="9"/>
  <c r="AB92" i="9" s="1"/>
  <c r="AB101" i="9" s="1"/>
  <c r="AB107" i="9"/>
  <c r="H368" i="8"/>
  <c r="H377" i="8" s="1"/>
  <c r="X377" i="8"/>
  <c r="X389" i="8" s="1"/>
  <c r="Y86" i="9"/>
  <c r="Y94" i="9" s="1"/>
  <c r="Y103" i="9" s="1"/>
  <c r="H367" i="8"/>
  <c r="H376" i="8" s="1"/>
  <c r="X376" i="8"/>
  <c r="X388" i="8" s="1"/>
  <c r="H370" i="8"/>
  <c r="H379" i="8" s="1"/>
  <c r="X379" i="8"/>
  <c r="X391" i="8" s="1"/>
  <c r="H369" i="8"/>
  <c r="H378" i="8" s="1"/>
  <c r="X378" i="8"/>
  <c r="X390" i="8" s="1"/>
  <c r="AA88" i="9"/>
  <c r="AA96" i="9" s="1"/>
  <c r="AA105" i="9" s="1"/>
  <c r="AA111" i="9"/>
  <c r="Z108" i="9"/>
  <c r="Z85" i="9"/>
  <c r="Z93" i="9" s="1"/>
  <c r="Z102" i="9" s="1"/>
  <c r="AC26" i="12"/>
  <c r="AC28" i="12"/>
  <c r="AC29" i="12"/>
  <c r="AC27" i="12"/>
  <c r="AC25" i="12"/>
  <c r="AC24" i="12"/>
  <c r="AB108" i="9" l="1"/>
  <c r="AB114" i="9" s="1"/>
  <c r="AB123" i="9" s="1"/>
  <c r="AB130" i="9" s="1"/>
  <c r="AB139" i="9" s="1"/>
  <c r="W438" i="8"/>
  <c r="W445" i="8" s="1"/>
  <c r="W53" i="9"/>
  <c r="W59" i="9" s="1"/>
  <c r="W74" i="9" s="1"/>
  <c r="W80" i="9" s="1"/>
  <c r="W89" i="9" s="1"/>
  <c r="W97" i="9" s="1"/>
  <c r="W106" i="9" s="1"/>
  <c r="AA107" i="9"/>
  <c r="Y108" i="9"/>
  <c r="Y114" i="9" s="1"/>
  <c r="Y123" i="9" s="1"/>
  <c r="Y130" i="9" s="1"/>
  <c r="Y139" i="9" s="1"/>
  <c r="AB86" i="9"/>
  <c r="AB94" i="9" s="1"/>
  <c r="AB103" i="9" s="1"/>
  <c r="AB115" i="9" s="1"/>
  <c r="AB124" i="9" s="1"/>
  <c r="AB131" i="9" s="1"/>
  <c r="AB140" i="9" s="1"/>
  <c r="W205" i="11"/>
  <c r="AB88" i="9"/>
  <c r="AB96" i="9" s="1"/>
  <c r="AB105" i="9" s="1"/>
  <c r="AB117" i="9" s="1"/>
  <c r="AB126" i="9" s="1"/>
  <c r="AB133" i="9" s="1"/>
  <c r="AB142" i="9" s="1"/>
  <c r="Z112" i="9"/>
  <c r="Z118" i="9" s="1"/>
  <c r="Z127" i="9" s="1"/>
  <c r="Z134" i="9" s="1"/>
  <c r="Z143" i="9" s="1"/>
  <c r="W435" i="8"/>
  <c r="W442" i="8" s="1"/>
  <c r="W204" i="11"/>
  <c r="W50" i="9"/>
  <c r="W56" i="9" s="1"/>
  <c r="W71" i="9" s="1"/>
  <c r="W77" i="9" s="1"/>
  <c r="W86" i="9" s="1"/>
  <c r="W94" i="9" s="1"/>
  <c r="W103" i="9" s="1"/>
  <c r="W434" i="8"/>
  <c r="W441" i="8" s="1"/>
  <c r="W49" i="9"/>
  <c r="W55" i="9" s="1"/>
  <c r="W70" i="9" s="1"/>
  <c r="W76" i="9" s="1"/>
  <c r="W108" i="9" s="1"/>
  <c r="W207" i="11"/>
  <c r="W433" i="8"/>
  <c r="W440" i="8" s="1"/>
  <c r="W449" i="8" s="1"/>
  <c r="W436" i="8"/>
  <c r="W443" i="8" s="1"/>
  <c r="W452" i="8" s="1"/>
  <c r="W202" i="11"/>
  <c r="Y84" i="9"/>
  <c r="Y92" i="9" s="1"/>
  <c r="Y101" i="9" s="1"/>
  <c r="AA86" i="9"/>
  <c r="AA94" i="9" s="1"/>
  <c r="AA103" i="9" s="1"/>
  <c r="AA115" i="9" s="1"/>
  <c r="W88" i="9"/>
  <c r="W96" i="9" s="1"/>
  <c r="W105" i="9" s="1"/>
  <c r="W117" i="9" s="1"/>
  <c r="W85" i="9"/>
  <c r="W93" i="9" s="1"/>
  <c r="W102" i="9" s="1"/>
  <c r="W114" i="9" s="1"/>
  <c r="W123" i="9" s="1"/>
  <c r="W130" i="9" s="1"/>
  <c r="W139" i="9" s="1"/>
  <c r="AB110" i="9"/>
  <c r="AB116" i="9" s="1"/>
  <c r="AB125" i="9" s="1"/>
  <c r="AB132" i="9" s="1"/>
  <c r="AB141" i="9" s="1"/>
  <c r="Z88" i="9"/>
  <c r="Z96" i="9" s="1"/>
  <c r="Z105" i="9" s="1"/>
  <c r="Z117" i="9" s="1"/>
  <c r="Z126" i="9" s="1"/>
  <c r="Z133" i="9" s="1"/>
  <c r="Z142" i="9" s="1"/>
  <c r="AA85" i="9"/>
  <c r="AA93" i="9" s="1"/>
  <c r="AA102" i="9" s="1"/>
  <c r="AA114" i="9" s="1"/>
  <c r="W454" i="8"/>
  <c r="W451" i="8"/>
  <c r="W110" i="9"/>
  <c r="W116" i="9" s="1"/>
  <c r="W450" i="8"/>
  <c r="W453" i="8"/>
  <c r="Z110" i="9"/>
  <c r="Z87" i="9"/>
  <c r="Z95" i="9" s="1"/>
  <c r="Z104" i="9" s="1"/>
  <c r="Z84" i="9"/>
  <c r="Z92" i="9" s="1"/>
  <c r="Z101" i="9" s="1"/>
  <c r="Z107" i="9"/>
  <c r="AB89" i="9"/>
  <c r="AB97" i="9" s="1"/>
  <c r="AB106" i="9" s="1"/>
  <c r="AB112" i="9"/>
  <c r="AA112" i="9"/>
  <c r="AA118" i="9" s="1"/>
  <c r="W109" i="9"/>
  <c r="W115" i="9" s="1"/>
  <c r="W124" i="9" s="1"/>
  <c r="W131" i="9" s="1"/>
  <c r="W140" i="9" s="1"/>
  <c r="Y88" i="9"/>
  <c r="Y96" i="9" s="1"/>
  <c r="Y105" i="9" s="1"/>
  <c r="Y117" i="9" s="1"/>
  <c r="Y126" i="9" s="1"/>
  <c r="Y133" i="9" s="1"/>
  <c r="Y142" i="9" s="1"/>
  <c r="W107" i="9"/>
  <c r="W84" i="9"/>
  <c r="W92" i="9" s="1"/>
  <c r="W101" i="9" s="1"/>
  <c r="Y116" i="9"/>
  <c r="Y125" i="9" s="1"/>
  <c r="Y132" i="9" s="1"/>
  <c r="Y141" i="9" s="1"/>
  <c r="AB209" i="11"/>
  <c r="AB215" i="11" s="1"/>
  <c r="AB25" i="12" s="1"/>
  <c r="Z115" i="9"/>
  <c r="Z114" i="9"/>
  <c r="Z123" i="9" s="1"/>
  <c r="Z130" i="9" s="1"/>
  <c r="Z139" i="9" s="1"/>
  <c r="Y115" i="9"/>
  <c r="H390" i="8"/>
  <c r="H416" i="8" s="1"/>
  <c r="X416" i="8"/>
  <c r="H386" i="8"/>
  <c r="H412" i="8" s="1"/>
  <c r="X412" i="8"/>
  <c r="H391" i="8"/>
  <c r="H417" i="8" s="1"/>
  <c r="X417" i="8"/>
  <c r="AB113" i="9"/>
  <c r="AB122" i="9" s="1"/>
  <c r="AB129" i="9" s="1"/>
  <c r="AB138" i="9" s="1"/>
  <c r="H388" i="8"/>
  <c r="H414" i="8" s="1"/>
  <c r="X414" i="8"/>
  <c r="H387" i="8"/>
  <c r="H413" i="8" s="1"/>
  <c r="X413" i="8"/>
  <c r="AA116" i="9"/>
  <c r="AA125" i="9" s="1"/>
  <c r="AA132" i="9" s="1"/>
  <c r="AA141" i="9" s="1"/>
  <c r="Y118" i="9"/>
  <c r="Y127" i="9" s="1"/>
  <c r="Y134" i="9" s="1"/>
  <c r="Y143" i="9" s="1"/>
  <c r="AA117" i="9"/>
  <c r="AA126" i="9" s="1"/>
  <c r="AA133" i="9" s="1"/>
  <c r="AA142" i="9" s="1"/>
  <c r="AA113" i="9"/>
  <c r="AA122" i="9" s="1"/>
  <c r="AA129" i="9" s="1"/>
  <c r="AA138" i="9" s="1"/>
  <c r="Y113" i="9"/>
  <c r="Y122" i="9" s="1"/>
  <c r="Y129" i="9" s="1"/>
  <c r="Y138" i="9" s="1"/>
  <c r="H389" i="8"/>
  <c r="H415" i="8" s="1"/>
  <c r="X415" i="8"/>
  <c r="W112" i="9" l="1"/>
  <c r="W118" i="9" s="1"/>
  <c r="W127" i="9" s="1"/>
  <c r="W134" i="9" s="1"/>
  <c r="W143" i="9" s="1"/>
  <c r="Z213" i="11"/>
  <c r="Z219" i="11" s="1"/>
  <c r="Z29" i="12" s="1"/>
  <c r="W213" i="11"/>
  <c r="W219" i="11" s="1"/>
  <c r="W29" i="12" s="1"/>
  <c r="AA209" i="11"/>
  <c r="AA215" i="11" s="1"/>
  <c r="AA25" i="12" s="1"/>
  <c r="AA123" i="9"/>
  <c r="AA130" i="9" s="1"/>
  <c r="AA139" i="9" s="1"/>
  <c r="AA210" i="11"/>
  <c r="AA216" i="11" s="1"/>
  <c r="AA26" i="12" s="1"/>
  <c r="AA124" i="9"/>
  <c r="AA131" i="9" s="1"/>
  <c r="AA140" i="9" s="1"/>
  <c r="W212" i="11"/>
  <c r="W218" i="11" s="1"/>
  <c r="W28" i="12" s="1"/>
  <c r="W126" i="9"/>
  <c r="W133" i="9" s="1"/>
  <c r="W142" i="9" s="1"/>
  <c r="W211" i="11"/>
  <c r="W217" i="11" s="1"/>
  <c r="W27" i="12" s="1"/>
  <c r="W125" i="9"/>
  <c r="W132" i="9" s="1"/>
  <c r="W141" i="9" s="1"/>
  <c r="Z210" i="11"/>
  <c r="Z216" i="11" s="1"/>
  <c r="Z26" i="12" s="1"/>
  <c r="Z124" i="9"/>
  <c r="Z131" i="9" s="1"/>
  <c r="Z140" i="9" s="1"/>
  <c r="AA213" i="11"/>
  <c r="AA219" i="11" s="1"/>
  <c r="AA29" i="12" s="1"/>
  <c r="AA127" i="9"/>
  <c r="AA134" i="9" s="1"/>
  <c r="AA143" i="9" s="1"/>
  <c r="Y210" i="11"/>
  <c r="Y216" i="11" s="1"/>
  <c r="Y26" i="12" s="1"/>
  <c r="Y124" i="9"/>
  <c r="Y131" i="9" s="1"/>
  <c r="Y140" i="9" s="1"/>
  <c r="X428" i="8"/>
  <c r="X425" i="8"/>
  <c r="X426" i="8"/>
  <c r="H426" i="8" s="1"/>
  <c r="X427" i="8"/>
  <c r="X429" i="8"/>
  <c r="X424" i="8"/>
  <c r="Z113" i="9"/>
  <c r="AB118" i="9"/>
  <c r="Z116" i="9"/>
  <c r="Y212" i="11"/>
  <c r="Y218" i="11" s="1"/>
  <c r="Y28" i="12" s="1"/>
  <c r="W113" i="9"/>
  <c r="W122" i="9" s="1"/>
  <c r="W129" i="9" s="1"/>
  <c r="W138" i="9" s="1"/>
  <c r="AB210" i="11"/>
  <c r="AB216" i="11" s="1"/>
  <c r="AB26" i="12" s="1"/>
  <c r="Y211" i="11"/>
  <c r="Y217" i="11" s="1"/>
  <c r="Y27" i="12" s="1"/>
  <c r="AB212" i="11"/>
  <c r="AB218" i="11" s="1"/>
  <c r="AB28" i="12" s="1"/>
  <c r="Z209" i="11"/>
  <c r="Z215" i="11" s="1"/>
  <c r="Z25" i="12" s="1"/>
  <c r="AB211" i="11"/>
  <c r="AB217" i="11" s="1"/>
  <c r="AB27" i="12" s="1"/>
  <c r="Y208" i="11"/>
  <c r="Y214" i="11" s="1"/>
  <c r="Y24" i="12" s="1"/>
  <c r="Z212" i="11"/>
  <c r="Z218" i="11" s="1"/>
  <c r="Z28" i="12" s="1"/>
  <c r="AA208" i="11"/>
  <c r="AA214" i="11" s="1"/>
  <c r="AA24" i="12" s="1"/>
  <c r="AA211" i="11"/>
  <c r="AA217" i="11" s="1"/>
  <c r="AA27" i="12" s="1"/>
  <c r="Y209" i="11"/>
  <c r="Y215" i="11" s="1"/>
  <c r="Y25" i="12" s="1"/>
  <c r="W210" i="11"/>
  <c r="W216" i="11" s="1"/>
  <c r="W26" i="12" s="1"/>
  <c r="W209" i="11"/>
  <c r="W215" i="11" s="1"/>
  <c r="W25" i="12" s="1"/>
  <c r="AB208" i="11"/>
  <c r="AB214" i="11" s="1"/>
  <c r="AB24" i="12" s="1"/>
  <c r="AA212" i="11"/>
  <c r="AA218" i="11" s="1"/>
  <c r="AA28" i="12" s="1"/>
  <c r="Y213" i="11"/>
  <c r="Y219" i="11" s="1"/>
  <c r="Y29" i="12" s="1"/>
  <c r="Z211" i="11" l="1"/>
  <c r="Z217" i="11" s="1"/>
  <c r="Z27" i="12" s="1"/>
  <c r="Z125" i="9"/>
  <c r="Z132" i="9" s="1"/>
  <c r="Z141" i="9" s="1"/>
  <c r="AB213" i="11"/>
  <c r="AB219" i="11" s="1"/>
  <c r="AB29" i="12" s="1"/>
  <c r="AB127" i="9"/>
  <c r="AB134" i="9" s="1"/>
  <c r="AB143" i="9" s="1"/>
  <c r="Z208" i="11"/>
  <c r="Z214" i="11" s="1"/>
  <c r="Z24" i="12" s="1"/>
  <c r="Z122" i="9"/>
  <c r="Z129" i="9" s="1"/>
  <c r="Z138" i="9" s="1"/>
  <c r="X52" i="9"/>
  <c r="X58" i="9" s="1"/>
  <c r="X437" i="8"/>
  <c r="X444" i="8" s="1"/>
  <c r="X207" i="11"/>
  <c r="X438" i="8"/>
  <c r="X445" i="8" s="1"/>
  <c r="X48" i="9"/>
  <c r="X54" i="9" s="1"/>
  <c r="X433" i="8"/>
  <c r="X440" i="8" s="1"/>
  <c r="X51" i="9"/>
  <c r="X57" i="9" s="1"/>
  <c r="X436" i="8"/>
  <c r="X443" i="8" s="1"/>
  <c r="X49" i="9"/>
  <c r="X55" i="9" s="1"/>
  <c r="X434" i="8"/>
  <c r="X441" i="8" s="1"/>
  <c r="H50" i="9"/>
  <c r="H435" i="8"/>
  <c r="X50" i="9"/>
  <c r="X56" i="9" s="1"/>
  <c r="X435" i="8"/>
  <c r="X442" i="8" s="1"/>
  <c r="X205" i="11"/>
  <c r="H427" i="8"/>
  <c r="X204" i="11"/>
  <c r="X206" i="11"/>
  <c r="H428" i="8"/>
  <c r="H425" i="8"/>
  <c r="X203" i="11"/>
  <c r="X53" i="9"/>
  <c r="X59" i="9" s="1"/>
  <c r="H429" i="8"/>
  <c r="X202" i="11"/>
  <c r="H424" i="8"/>
  <c r="W208" i="11"/>
  <c r="W214" i="11" s="1"/>
  <c r="W24" i="12" s="1"/>
  <c r="H204" i="11"/>
  <c r="H53" i="9" l="1"/>
  <c r="H438" i="8"/>
  <c r="H51" i="9"/>
  <c r="H436" i="8"/>
  <c r="X451" i="8"/>
  <c r="F457" i="8" s="1"/>
  <c r="F466" i="8" s="1"/>
  <c r="F472" i="8" s="1"/>
  <c r="F12" i="11" s="1"/>
  <c r="H442" i="8"/>
  <c r="H451" i="8" s="1"/>
  <c r="H52" i="9"/>
  <c r="H437" i="8"/>
  <c r="X454" i="8"/>
  <c r="F460" i="8" s="1"/>
  <c r="F469" i="8" s="1"/>
  <c r="F475" i="8" s="1"/>
  <c r="F15" i="11" s="1"/>
  <c r="H445" i="8"/>
  <c r="H454" i="8" s="1"/>
  <c r="X453" i="8"/>
  <c r="F459" i="8" s="1"/>
  <c r="F468" i="8" s="1"/>
  <c r="F474" i="8" s="1"/>
  <c r="F14" i="11" s="1"/>
  <c r="H444" i="8"/>
  <c r="H453" i="8" s="1"/>
  <c r="X452" i="8"/>
  <c r="F458" i="8" s="1"/>
  <c r="F467" i="8" s="1"/>
  <c r="F473" i="8" s="1"/>
  <c r="F13" i="11" s="1"/>
  <c r="H443" i="8"/>
  <c r="H452" i="8" s="1"/>
  <c r="X449" i="8"/>
  <c r="F455" i="8" s="1"/>
  <c r="F464" i="8" s="1"/>
  <c r="F470" i="8" s="1"/>
  <c r="F10" i="11" s="1"/>
  <c r="H440" i="8"/>
  <c r="H449" i="8" s="1"/>
  <c r="H49" i="9"/>
  <c r="H434" i="8"/>
  <c r="X450" i="8"/>
  <c r="F456" i="8" s="1"/>
  <c r="F465" i="8" s="1"/>
  <c r="F471" i="8" s="1"/>
  <c r="F11" i="11" s="1"/>
  <c r="H441" i="8"/>
  <c r="H450" i="8" s="1"/>
  <c r="H48" i="9"/>
  <c r="H433" i="8"/>
  <c r="H205" i="11"/>
  <c r="H203" i="11"/>
  <c r="H206" i="11"/>
  <c r="H202" i="11"/>
  <c r="H207" i="11"/>
  <c r="H56" i="9"/>
  <c r="H71" i="9" s="1"/>
  <c r="X71" i="9"/>
  <c r="X77" i="9" s="1"/>
  <c r="H59" i="9"/>
  <c r="H74" i="9" s="1"/>
  <c r="X74" i="9"/>
  <c r="X80" i="9" s="1"/>
  <c r="H57" i="9"/>
  <c r="H72" i="9" s="1"/>
  <c r="X72" i="9"/>
  <c r="X78" i="9" s="1"/>
  <c r="H54" i="9"/>
  <c r="H69" i="9" s="1"/>
  <c r="X69" i="9"/>
  <c r="X75" i="9" s="1"/>
  <c r="H55" i="9"/>
  <c r="H70" i="9" s="1"/>
  <c r="X70" i="9"/>
  <c r="X76" i="9" s="1"/>
  <c r="H58" i="9"/>
  <c r="H73" i="9" s="1"/>
  <c r="X73" i="9"/>
  <c r="X79" i="9" s="1"/>
  <c r="H78" i="9" l="1"/>
  <c r="X87" i="9"/>
  <c r="X95" i="9" s="1"/>
  <c r="X110" i="9"/>
  <c r="H80" i="9"/>
  <c r="X89" i="9"/>
  <c r="X97" i="9" s="1"/>
  <c r="X112" i="9"/>
  <c r="H76" i="9"/>
  <c r="X108" i="9"/>
  <c r="X85" i="9"/>
  <c r="X93" i="9" s="1"/>
  <c r="H75" i="9"/>
  <c r="X84" i="9"/>
  <c r="X92" i="9" s="1"/>
  <c r="X107" i="9"/>
  <c r="H77" i="9"/>
  <c r="X86" i="9"/>
  <c r="X94" i="9" s="1"/>
  <c r="X109" i="9"/>
  <c r="H79" i="9"/>
  <c r="X111" i="9"/>
  <c r="X88" i="9"/>
  <c r="X96" i="9" s="1"/>
  <c r="H107" i="9" l="1"/>
  <c r="H84" i="9"/>
  <c r="H96" i="9"/>
  <c r="H105" i="9" s="1"/>
  <c r="X105" i="9"/>
  <c r="X117" i="9" s="1"/>
  <c r="X126" i="9" s="1"/>
  <c r="X133" i="9" s="1"/>
  <c r="X142" i="9" s="1"/>
  <c r="H97" i="9"/>
  <c r="H106" i="9" s="1"/>
  <c r="X106" i="9"/>
  <c r="X118" i="9" s="1"/>
  <c r="X127" i="9" s="1"/>
  <c r="X134" i="9" s="1"/>
  <c r="X143" i="9" s="1"/>
  <c r="F149" i="9" s="1"/>
  <c r="H88" i="9"/>
  <c r="H111" i="9"/>
  <c r="H89" i="9"/>
  <c r="H112" i="9"/>
  <c r="H92" i="9"/>
  <c r="H101" i="9" s="1"/>
  <c r="X101" i="9"/>
  <c r="X113" i="9" s="1"/>
  <c r="X122" i="9" s="1"/>
  <c r="X129" i="9" s="1"/>
  <c r="X138" i="9" s="1"/>
  <c r="H95" i="9"/>
  <c r="H104" i="9" s="1"/>
  <c r="X104" i="9"/>
  <c r="X116" i="9" s="1"/>
  <c r="X125" i="9" s="1"/>
  <c r="X132" i="9" s="1"/>
  <c r="X141" i="9" s="1"/>
  <c r="H93" i="9"/>
  <c r="H102" i="9" s="1"/>
  <c r="X102" i="9"/>
  <c r="X114" i="9" s="1"/>
  <c r="X123" i="9" s="1"/>
  <c r="X130" i="9" s="1"/>
  <c r="X139" i="9" s="1"/>
  <c r="H108" i="9"/>
  <c r="H85" i="9"/>
  <c r="H94" i="9"/>
  <c r="H103" i="9" s="1"/>
  <c r="X103" i="9"/>
  <c r="X115" i="9" s="1"/>
  <c r="X124" i="9" s="1"/>
  <c r="X131" i="9" s="1"/>
  <c r="X140" i="9" s="1"/>
  <c r="H109" i="9"/>
  <c r="H86" i="9"/>
  <c r="H110" i="9"/>
  <c r="H87" i="9"/>
  <c r="F158" i="9" l="1"/>
  <c r="F164" i="9" s="1"/>
  <c r="F21" i="11" s="1"/>
  <c r="F27" i="11" s="1"/>
  <c r="H115" i="9"/>
  <c r="H124" i="9" s="1"/>
  <c r="X210" i="11"/>
  <c r="X216" i="11" s="1"/>
  <c r="H118" i="9"/>
  <c r="H127" i="9" s="1"/>
  <c r="X213" i="11"/>
  <c r="X219" i="11" s="1"/>
  <c r="H114" i="9"/>
  <c r="H123" i="9" s="1"/>
  <c r="X209" i="11"/>
  <c r="X215" i="11" s="1"/>
  <c r="H116" i="9"/>
  <c r="H125" i="9" s="1"/>
  <c r="X211" i="11"/>
  <c r="X217" i="11" s="1"/>
  <c r="H113" i="9"/>
  <c r="H122" i="9" s="1"/>
  <c r="X208" i="11"/>
  <c r="X214" i="11" s="1"/>
  <c r="H214" i="11" s="1"/>
  <c r="H117" i="9"/>
  <c r="H126" i="9" s="1"/>
  <c r="X212" i="11"/>
  <c r="X218" i="11" s="1"/>
  <c r="F81" i="11" l="1"/>
  <c r="F123" i="11"/>
  <c r="H219" i="11"/>
  <c r="H29" i="12" s="1"/>
  <c r="X29" i="12"/>
  <c r="H213" i="11"/>
  <c r="H211" i="11"/>
  <c r="H218" i="11"/>
  <c r="H28" i="12" s="1"/>
  <c r="X28" i="12"/>
  <c r="H212" i="11"/>
  <c r="X24" i="12"/>
  <c r="H24" i="12"/>
  <c r="X27" i="12"/>
  <c r="H217" i="11"/>
  <c r="H27" i="12" s="1"/>
  <c r="X25" i="12"/>
  <c r="H215" i="11"/>
  <c r="H25" i="12" s="1"/>
  <c r="H209" i="11"/>
  <c r="H216" i="11"/>
  <c r="H26" i="12" s="1"/>
  <c r="X26" i="12"/>
  <c r="H208" i="11"/>
  <c r="H210" i="11"/>
  <c r="H132" i="9"/>
  <c r="H141" i="9" s="1"/>
  <c r="F147" i="9"/>
  <c r="H131" i="9"/>
  <c r="H140" i="9" s="1"/>
  <c r="F144" i="9"/>
  <c r="F153" i="9" s="1"/>
  <c r="H133" i="9"/>
  <c r="H142" i="9" s="1"/>
  <c r="F148" i="9"/>
  <c r="F145" i="9"/>
  <c r="H134" i="9"/>
  <c r="H143" i="9" s="1"/>
  <c r="H130" i="9"/>
  <c r="H139" i="9" s="1"/>
  <c r="F146" i="9"/>
  <c r="H129" i="9"/>
  <c r="H138" i="9" s="1"/>
  <c r="F135" i="11" l="1"/>
  <c r="F186" i="11" s="1"/>
  <c r="F198" i="11" s="1"/>
  <c r="F21" i="12" s="1"/>
  <c r="F93" i="11"/>
  <c r="F165" i="11" s="1"/>
  <c r="F177" i="11" s="1"/>
  <c r="F14" i="12" s="1"/>
  <c r="F155" i="9"/>
  <c r="F161" i="9" s="1"/>
  <c r="F18" i="11" s="1"/>
  <c r="F24" i="11" s="1"/>
  <c r="F157" i="9"/>
  <c r="F163" i="9" s="1"/>
  <c r="F20" i="11" s="1"/>
  <c r="F26" i="11" s="1"/>
  <c r="F156" i="9"/>
  <c r="F162" i="9" s="1"/>
  <c r="F19" i="11" s="1"/>
  <c r="F25" i="11" s="1"/>
  <c r="F159" i="9"/>
  <c r="F16" i="11" s="1"/>
  <c r="F22" i="11" s="1"/>
  <c r="F154" i="9"/>
  <c r="F160" i="9" s="1"/>
  <c r="F17" i="11" s="1"/>
  <c r="F23" i="11" s="1"/>
  <c r="F118" i="11" l="1"/>
  <c r="F76" i="11"/>
  <c r="F77" i="11"/>
  <c r="F119" i="11"/>
  <c r="F80" i="11"/>
  <c r="F122" i="11"/>
  <c r="F121" i="11"/>
  <c r="F79" i="11"/>
  <c r="F78" i="11"/>
  <c r="F120" i="11"/>
  <c r="F133" i="11" l="1"/>
  <c r="F184" i="11" s="1"/>
  <c r="F196" i="11" s="1"/>
  <c r="F19" i="12" s="1"/>
  <c r="F131" i="11"/>
  <c r="F182" i="11" s="1"/>
  <c r="F194" i="11" s="1"/>
  <c r="F17" i="12" s="1"/>
  <c r="F134" i="11"/>
  <c r="F185" i="11" s="1"/>
  <c r="F197" i="11" s="1"/>
  <c r="F20" i="12" s="1"/>
  <c r="F132" i="11"/>
  <c r="F183" i="11" s="1"/>
  <c r="F195" i="11" s="1"/>
  <c r="F18" i="12" s="1"/>
  <c r="F130" i="11"/>
  <c r="F181" i="11" s="1"/>
  <c r="F193" i="11" s="1"/>
  <c r="F16" i="12" s="1"/>
  <c r="F92" i="11"/>
  <c r="F164" i="11" s="1"/>
  <c r="F176" i="11" s="1"/>
  <c r="F13" i="12" s="1"/>
  <c r="F91" i="11"/>
  <c r="F163" i="11" s="1"/>
  <c r="F175" i="11" s="1"/>
  <c r="F12" i="12" s="1"/>
  <c r="F89" i="11"/>
  <c r="F161" i="11" s="1"/>
  <c r="F173" i="11" s="1"/>
  <c r="F10" i="12" s="1"/>
  <c r="F88" i="11"/>
  <c r="F160" i="11" s="1"/>
  <c r="F172" i="11" s="1"/>
  <c r="F9" i="12" s="1"/>
  <c r="F90" i="11"/>
  <c r="F162" i="11" s="1"/>
  <c r="F174" i="11" s="1"/>
  <c r="F11" i="12" s="1"/>
</calcChain>
</file>

<file path=xl/sharedStrings.xml><?xml version="1.0" encoding="utf-8"?>
<sst xmlns="http://schemas.openxmlformats.org/spreadsheetml/2006/main" count="1813" uniqueCount="918">
  <si>
    <t>Version number:</t>
  </si>
  <si>
    <t>File name:</t>
  </si>
  <si>
    <t>Date:</t>
  </si>
  <si>
    <t>For enquiries please contact:</t>
  </si>
  <si>
    <t>PR24@Ofwat.gov.uk</t>
  </si>
  <si>
    <t xml:space="preserve">Conceptual model </t>
  </si>
  <si>
    <t>End of sheet</t>
  </si>
  <si>
    <t>REPORTS</t>
  </si>
  <si>
    <t>INPUTS/ ASSUMPTIONS</t>
  </si>
  <si>
    <t>Sheet</t>
  </si>
  <si>
    <t>Section</t>
  </si>
  <si>
    <t>Sub-section</t>
  </si>
  <si>
    <t>ENGINE/ CALCULATIONS</t>
  </si>
  <si>
    <t>Source</t>
  </si>
  <si>
    <t>Indexation</t>
  </si>
  <si>
    <t>CPIH INDEX 00: ALL ITEMS 2015=100, Series ID L522</t>
  </si>
  <si>
    <t>CPIH INDEX 00: ALL ITEMS 2015=100 - Office for National Statistics</t>
  </si>
  <si>
    <t>Table 3.3.2, Electricity (Current fuel price index numbers) (Column F)</t>
  </si>
  <si>
    <t>Industrial energy price indices - GOV.UK</t>
  </si>
  <si>
    <t>Table 3.3.2, Gas (Current fuel price index numbers) (Column E)</t>
  </si>
  <si>
    <t>Electricity Prices: Day Ahead Baseload Contracts - Monthly Average (GB)</t>
  </si>
  <si>
    <t>Wholesale market indicators | Ofgem</t>
  </si>
  <si>
    <t>Gas Prices: Day Ahead Contracts - Monthly Average (GB)</t>
  </si>
  <si>
    <t>Percentage of totex linked to energy</t>
  </si>
  <si>
    <t>PR24CA101 - Energy cost adjustment model, 'Cost shares (WW &amp; WWNP)' rows 45-61 and 89-98, 'Cost shares (BR)' rows 202-247</t>
  </si>
  <si>
    <t>PR24CA101 - Energy cost adjustment model</t>
  </si>
  <si>
    <t>PR24CA101 - Energy cost adjustment model, Summary tab</t>
  </si>
  <si>
    <t>Frontier shift assumption</t>
  </si>
  <si>
    <t>PR24CA02 - Base cost aggregator model, Controls tab</t>
  </si>
  <si>
    <t>PR24CA02 - Base cost aggregator model</t>
  </si>
  <si>
    <t>Labour RPE – PR24 final determinations</t>
  </si>
  <si>
    <t>PR24 Final Determinations: Expenditure Allowances, Table 33</t>
  </si>
  <si>
    <t>9.-PR24-final-determinations-Expenditure-allowances.pdf</t>
  </si>
  <si>
    <t>Earnings and hours worked, industry by four-digit SIC: ASHE Table 16.5a</t>
  </si>
  <si>
    <t>Earnings and hours worked, industry by four-digit SIC: ASHE Table 16 - Office for National Statistics</t>
  </si>
  <si>
    <t>Construction output price indices – Table 2</t>
  </si>
  <si>
    <t>Construction output price indices - Office for National Statistics</t>
  </si>
  <si>
    <t>PR24 Final Determinations: Expenditure Allowances, Table 34</t>
  </si>
  <si>
    <t>Corrected formula error in rows 60-65 of draft model which erroneously referred to total adjustment</t>
  </si>
  <si>
    <t>Changed end of pre-forecast period to 31/03/2024 to reflect this being the base year</t>
  </si>
  <si>
    <t>Removed unneeded formulae in total and constant columns and corrected totals to equal AMP8 total</t>
  </si>
  <si>
    <t>All</t>
  </si>
  <si>
    <t>Adjusted approach to calculate reconciliation with reference to outturn COPI and CPIH</t>
  </si>
  <si>
    <t>Removed unneeded "Materials, plant &amp; equipment RPE - PR24 final determinations" from Inputs tab</t>
  </si>
  <si>
    <t>Removed unneeded "Average indexes for outturn uplift factors flag" from Time tab</t>
  </si>
  <si>
    <t>Adjusted flag for calculating average indices over 2011/12 to 2023/24</t>
  </si>
  <si>
    <t>Hid 2011-12 to 2023-24 columns for tabs where calculations not required for those years, to improve model clarity</t>
  </si>
  <si>
    <t>Labour; Materials, plant &amp; equipment; Totals; Outputs</t>
  </si>
  <si>
    <t>Amended Labour RPE true-up to incorporate Energy true-up for consistency with application of Labour RPE at FD</t>
  </si>
  <si>
    <t>Amended 'Adjustment factor' in Energy true-up for consistency with application of Labour RPE at FD</t>
  </si>
  <si>
    <t>Inputs; Energy</t>
  </si>
  <si>
    <t>Removed unused Financing inputs</t>
  </si>
  <si>
    <t>Removed unused 'Average indexes for outturn uplift factors flag'</t>
  </si>
  <si>
    <t>Corrected labelling of day ahead gas and electricity prices as monthly average rather than prices on 1st of the month</t>
  </si>
  <si>
    <t>Model period ending</t>
  </si>
  <si>
    <t>Error chks</t>
  </si>
  <si>
    <t>Timeline label</t>
  </si>
  <si>
    <t>Model column counter</t>
  </si>
  <si>
    <t>Constant</t>
  </si>
  <si>
    <t>Unit</t>
  </si>
  <si>
    <t>AMP8 total</t>
  </si>
  <si>
    <t>TIME</t>
  </si>
  <si>
    <t>Start date</t>
  </si>
  <si>
    <t>date</t>
  </si>
  <si>
    <t>Financial year end month</t>
  </si>
  <si>
    <t>Last pre forecast date</t>
  </si>
  <si>
    <t>Forecast end date</t>
  </si>
  <si>
    <t>Months per period (Primary)</t>
  </si>
  <si>
    <t>Months</t>
  </si>
  <si>
    <t>SWITCHES</t>
  </si>
  <si>
    <t>Additional control 1 - water or wastewater</t>
  </si>
  <si>
    <t>1 = water, 0 = waste</t>
  </si>
  <si>
    <t>Additional control 2 - water or wastewater</t>
  </si>
  <si>
    <t>INDEXATION</t>
  </si>
  <si>
    <t xml:space="preserve">Consumer Price Index (with housing) - base year (2022-23) (April) </t>
  </si>
  <si>
    <t>Index</t>
  </si>
  <si>
    <t xml:space="preserve">Consumer Price Index (with housing) - base year (2022-23) (May) </t>
  </si>
  <si>
    <t xml:space="preserve">Consumer Price Index (with housing) - base year (2022-23) (June) </t>
  </si>
  <si>
    <t xml:space="preserve">Consumer Price Index (with housing) - base year (2022-23) (July) </t>
  </si>
  <si>
    <t xml:space="preserve">Consumer Price Index (with housing) - base year (2022-23) (August) </t>
  </si>
  <si>
    <t xml:space="preserve">Consumer Price Index (with housing) - base year (2022-23) (September) </t>
  </si>
  <si>
    <t xml:space="preserve">Consumer Price Index (with housing) - base year (2022-23) (October) </t>
  </si>
  <si>
    <t xml:space="preserve">Consumer Price Index (with housing) - base year (2022-23) (November) </t>
  </si>
  <si>
    <t xml:space="preserve">Consumer Price Index (with housing) - base year (2022-23) (December) </t>
  </si>
  <si>
    <t xml:space="preserve">Consumer Price Index (with housing) - base year (2022-23) (January) </t>
  </si>
  <si>
    <t xml:space="preserve">Consumer Price Index (with housing) - base year (2022-23) (February) </t>
  </si>
  <si>
    <t xml:space="preserve">Consumer Price Index (with housing) - base year (2022-23) (March) </t>
  </si>
  <si>
    <t xml:space="preserve">Consumer Price Index (with housing) (April) </t>
  </si>
  <si>
    <t xml:space="preserve">Consumer Price Index (with housing) (May) </t>
  </si>
  <si>
    <t xml:space="preserve">Consumer Price Index (with housing) (June) </t>
  </si>
  <si>
    <t xml:space="preserve">Consumer Price Index (with housing) (July) </t>
  </si>
  <si>
    <t xml:space="preserve">Consumer Price Index (with housing) (August) </t>
  </si>
  <si>
    <t xml:space="preserve">Consumer Price Index (with housing) (September) </t>
  </si>
  <si>
    <t xml:space="preserve">Consumer Price Index (with housing) (October) </t>
  </si>
  <si>
    <t xml:space="preserve">Consumer Price Index (with housing) (November) </t>
  </si>
  <si>
    <t xml:space="preserve">Consumer Price Index (with housing) (December) </t>
  </si>
  <si>
    <t xml:space="preserve">Consumer Price Index (with housing) (January) </t>
  </si>
  <si>
    <t xml:space="preserve">Consumer Price Index (with housing) (February) </t>
  </si>
  <si>
    <t xml:space="preserve">Consumer Price Index (with housing) (March) </t>
  </si>
  <si>
    <t>ENERGY</t>
  </si>
  <si>
    <t xml:space="preserve">DESNZ industrial electricity price index, including CCL (Q2) </t>
  </si>
  <si>
    <t xml:space="preserve">DESNZ industrial electricity price index, including CCL (Q3) </t>
  </si>
  <si>
    <t xml:space="preserve">DESNZ industrial electricity price index, including CCL (Q4) </t>
  </si>
  <si>
    <t xml:space="preserve">DESNZ industrial electricity price index, including CCL (Q1) </t>
  </si>
  <si>
    <t xml:space="preserve">DESNZ industrial gas price index, including CCL (Q2) </t>
  </si>
  <si>
    <t xml:space="preserve">DESNZ industrial gas price index, including CCL (Q3) </t>
  </si>
  <si>
    <t xml:space="preserve">DESNZ industrial gas price index, including CCL (Q4) </t>
  </si>
  <si>
    <t xml:space="preserve">DESNZ industrial gas price index, including CCL (Q1) </t>
  </si>
  <si>
    <t xml:space="preserve">Ofgem day ahead electricity baseload prices (monthly average) (April) </t>
  </si>
  <si>
    <t>£/MWh</t>
  </si>
  <si>
    <t xml:space="preserve">Ofgem day ahead electricity baseload prices (monthly average) (May) </t>
  </si>
  <si>
    <t xml:space="preserve">Ofgem day ahead electricity baseload prices (monthly average) (June) </t>
  </si>
  <si>
    <t xml:space="preserve">Ofgem day ahead electricity baseload prices (monthly average) (July) </t>
  </si>
  <si>
    <t xml:space="preserve">Ofgem day ahead electricity baseload prices (monthly average) (August) </t>
  </si>
  <si>
    <t xml:space="preserve">Ofgem day ahead electricity baseload prices (monthly average) (September) </t>
  </si>
  <si>
    <t xml:space="preserve">Ofgem day ahead electricity baseload prices (monthly average) (October) </t>
  </si>
  <si>
    <t xml:space="preserve">Ofgem day ahead electricity baseload prices (monthly average) (November) </t>
  </si>
  <si>
    <t xml:space="preserve">Ofgem day ahead electricity baseload prices (monthly average) (December) </t>
  </si>
  <si>
    <t xml:space="preserve">Ofgem day ahead electricity baseload prices (monthly average) (January) </t>
  </si>
  <si>
    <t xml:space="preserve">Ofgem day ahead electricity baseload prices (monthly average) (February) </t>
  </si>
  <si>
    <t xml:space="preserve">Ofgem day ahead electricity baseload prices (monthly average) (March) </t>
  </si>
  <si>
    <t xml:space="preserve">Ofgem day ahead gas prices (monthly average) (April) </t>
  </si>
  <si>
    <t>p/therm</t>
  </si>
  <si>
    <t xml:space="preserve">Ofgem day ahead gas prices (monthly average) (May) </t>
  </si>
  <si>
    <t xml:space="preserve">Ofgem day ahead gas prices (monthly average) (June) </t>
  </si>
  <si>
    <t xml:space="preserve">Ofgem day ahead gas prices (monthly average) (July) </t>
  </si>
  <si>
    <t xml:space="preserve">Ofgem day ahead gas prices (monthly average) (August) </t>
  </si>
  <si>
    <t xml:space="preserve">Ofgem day ahead gas prices (monthly average) (September) </t>
  </si>
  <si>
    <t xml:space="preserve">Ofgem day ahead gas prices (monthly average) (October) </t>
  </si>
  <si>
    <t xml:space="preserve">Ofgem day ahead gas prices (monthly average) (November) </t>
  </si>
  <si>
    <t xml:space="preserve">Ofgem day ahead gas prices (monthly average) (December) </t>
  </si>
  <si>
    <t xml:space="preserve">Ofgem day ahead gas prices (monthly average) (January) </t>
  </si>
  <si>
    <t xml:space="preserve">Ofgem day ahead gas prices (monthly average) (February) </t>
  </si>
  <si>
    <t xml:space="preserve">Ofgem day ahead gas prices (monthly average) (March) </t>
  </si>
  <si>
    <t>Index net of CPI(H) opening values</t>
  </si>
  <si>
    <t>DESNZ industrial electricity price index, including CCL - index net of CPI(H) - opening value</t>
  </si>
  <si>
    <t>DESNZ industrial gas price index, including CCL - index net of CPI(H) - opening value</t>
  </si>
  <si>
    <t>Ofgem day ahead electricity baseload prices - index net of CPI(H) - opening value</t>
  </si>
  <si>
    <t>Ofgem day ahead gas prices - index net of CPI(H) - opening value</t>
  </si>
  <si>
    <t>Percentage of modelled base totex linked to energy - wholesale water</t>
  </si>
  <si>
    <t>%</t>
  </si>
  <si>
    <t>Percentage of modelled base totex linked to energy - wastewater network plus</t>
  </si>
  <si>
    <t>Percentage of modelled base totex linked to energy - bioresources - electricity used by networks plus</t>
  </si>
  <si>
    <t>Percentage of modelled base totex linked to energy - bioresources - electricity exported to grid or third party</t>
  </si>
  <si>
    <t>Percentage of modelled base totex linked to energy - bioresources - biomethane used by networks plus</t>
  </si>
  <si>
    <t>Percentage of modelled base totex linked to energy - bioresources - biomethane exported to grid or third party</t>
  </si>
  <si>
    <t>Ex-ante adjustment</t>
  </si>
  <si>
    <t xml:space="preserve">Real price effects - ex-ante adjustment - energy - real (WR) </t>
  </si>
  <si>
    <t>£m</t>
  </si>
  <si>
    <t xml:space="preserve">Real price effects - ex-ante adjustment - energy - real (WN+) </t>
  </si>
  <si>
    <t xml:space="preserve">Real price effects - ex-ante adjustment - energy - real (WWN+) </t>
  </si>
  <si>
    <t xml:space="preserve">Real price effects - ex-ante adjustment - energy - real (BIO) </t>
  </si>
  <si>
    <t xml:space="preserve">Real price effects - ex-ante adjustment - energy - real (ADDN1) </t>
  </si>
  <si>
    <t xml:space="preserve">Real price effects - ex-ante adjustment - energy - real (ADDN2) </t>
  </si>
  <si>
    <t>Real input price inflation</t>
  </si>
  <si>
    <t>Real input price inflation - PR24 final determinations (WR)</t>
  </si>
  <si>
    <t xml:space="preserve">Real input price inflation - PR24 final determinations (WN+) </t>
  </si>
  <si>
    <t xml:space="preserve">Real input price inflation - PR24 final determinations (WWN+) </t>
  </si>
  <si>
    <t xml:space="preserve">Real input price inflation - PR24 final determinations (BIO) </t>
  </si>
  <si>
    <t xml:space="preserve">Real input price inflation - PR24 final determinations (ADDN1) </t>
  </si>
  <si>
    <t xml:space="preserve">Real input price inflation - PR24 final determinations (ADDN2) </t>
  </si>
  <si>
    <t>LABOUR</t>
  </si>
  <si>
    <t>Real price effect</t>
  </si>
  <si>
    <t>True-up index</t>
  </si>
  <si>
    <t>ASHE manufacturing mean hourly earnings including overtime - nominal</t>
  </si>
  <si>
    <t>£/hour</t>
  </si>
  <si>
    <t>ASHE construction mean hourly earnings including overtime - nominal</t>
  </si>
  <si>
    <t>Labour cost share</t>
  </si>
  <si>
    <t xml:space="preserve">Percentage of totex linked to wage growth - base (WR) </t>
  </si>
  <si>
    <t xml:space="preserve">Percentage of totex linked to wage growth - base (WN+) </t>
  </si>
  <si>
    <t xml:space="preserve">Percentage of totex linked to wage growth - base (WWN+) </t>
  </si>
  <si>
    <t xml:space="preserve">Percentage of totex linked to wage growth - base (BIO) </t>
  </si>
  <si>
    <t xml:space="preserve">Percentage of totex linked to wage growth - base (ADDN1) </t>
  </si>
  <si>
    <t xml:space="preserve">Percentage of totex linked to wage growth - base (ADDN2) </t>
  </si>
  <si>
    <t xml:space="preserve">Percentage of totex linked to wage growth - enhancement (WR) </t>
  </si>
  <si>
    <t xml:space="preserve">Percentage of totex linked to wage growth - enhancement (WN+) </t>
  </si>
  <si>
    <t xml:space="preserve">Percentage of totex linked to wage growth - enhancement (WWN+) </t>
  </si>
  <si>
    <t xml:space="preserve">Percentage of totex linked to wage growth - enhancement (BIO) </t>
  </si>
  <si>
    <t xml:space="preserve">Percentage of totex linked to wage growth - enhancement (ADDN1) </t>
  </si>
  <si>
    <t xml:space="preserve">Percentage of totex linked to wage growth - enhancement (ADDN2) </t>
  </si>
  <si>
    <t>MATERIALS, PLANT &amp; EQUIPMENT</t>
  </si>
  <si>
    <t>ONS new infrastructure COPI</t>
  </si>
  <si>
    <t>MPE cost share</t>
  </si>
  <si>
    <t xml:space="preserve">Percentage of enhancement totex linked to materials, plant and equipment (WR) </t>
  </si>
  <si>
    <t xml:space="preserve">Percentage of enhancement totex linked to materials, plant and equipment (WN+) </t>
  </si>
  <si>
    <t xml:space="preserve">Percentage of enhancement totex linked to materials, plant and equipment (WWN+) </t>
  </si>
  <si>
    <t xml:space="preserve">Percentage of enhancement totex linked to materials, plant and equipment (BIO) </t>
  </si>
  <si>
    <t xml:space="preserve">Percentage of enhancement totex linked to materials, plant and equipment (ADDN1) </t>
  </si>
  <si>
    <t xml:space="preserve">Percentage of enhancement totex linked to materials, plant and equipment (ADDN2) </t>
  </si>
  <si>
    <t>TOTEX ALLOWANCES</t>
  </si>
  <si>
    <t xml:space="preserve">Totex allowance for modelled base costs - real (WR) </t>
  </si>
  <si>
    <t xml:space="preserve">Totex allowance for modelled base costs - real (WN+) </t>
  </si>
  <si>
    <t xml:space="preserve">Totex allowance for modelled base costs - real (WWN+) </t>
  </si>
  <si>
    <t xml:space="preserve">Totex allowance for modelled base costs - real (BIO) </t>
  </si>
  <si>
    <t xml:space="preserve">Totex allowance for modelled base costs - real (ADDN1) </t>
  </si>
  <si>
    <t xml:space="preserve">Totex allowance for modelled base costs - real (ADDN2) </t>
  </si>
  <si>
    <t xml:space="preserve">Totex allowance for cost sharing - standard base cost sharing - real (WR) </t>
  </si>
  <si>
    <t xml:space="preserve">Totex allowance for cost sharing - standard base cost sharing - real (WN+) </t>
  </si>
  <si>
    <t xml:space="preserve">Totex allowance for cost sharing - standard base cost sharing - real (WWN+) </t>
  </si>
  <si>
    <t xml:space="preserve">Totex allowance for cost sharing - standard base cost sharing - real (BIO) </t>
  </si>
  <si>
    <t xml:space="preserve">Totex allowance for cost sharing - standard base cost sharing - real (ADDN1) </t>
  </si>
  <si>
    <t xml:space="preserve">Totex allowance for cost sharing - standard base cost sharing - real (ADDN2) </t>
  </si>
  <si>
    <t xml:space="preserve">Totex allowance for cost sharing - standard enhancement cost sharing - real (WR) </t>
  </si>
  <si>
    <t xml:space="preserve">Totex allowance for cost sharing - standard enhancement cost sharing - real (WN+) </t>
  </si>
  <si>
    <t xml:space="preserve">Totex allowance for cost sharing - standard enhancement cost sharing - real (WWN+) </t>
  </si>
  <si>
    <t xml:space="preserve">Totex allowance for cost sharing - standard enhancement cost sharing - real (BIO) </t>
  </si>
  <si>
    <t xml:space="preserve">Totex allowance for cost sharing - standard enhancement cost sharing - real (ADDN1) </t>
  </si>
  <si>
    <t xml:space="preserve">Totex allowance for cost sharing - standard enhancement cost sharing - real (ADDN2) </t>
  </si>
  <si>
    <t xml:space="preserve">Totex allowance for cost sharing - 25:25 cost sharing - real (WR) </t>
  </si>
  <si>
    <t xml:space="preserve">Totex allowance for cost sharing - 25:25 cost sharing - real (WN+) </t>
  </si>
  <si>
    <t xml:space="preserve">Totex allowance for cost sharing - 25:25 cost sharing - real (WWN+) </t>
  </si>
  <si>
    <t xml:space="preserve">Totex allowance for cost sharing - 25:25 cost sharing - real (BIO) </t>
  </si>
  <si>
    <t xml:space="preserve">Totex allowance for cost sharing - 25:25 cost sharing - real (ADDN1) </t>
  </si>
  <si>
    <t xml:space="preserve">Totex allowance for cost sharing - 25:25 cost sharing - real (ADDN2) </t>
  </si>
  <si>
    <t xml:space="preserve">Totex allowance for cost sharing - 40:10 cost sharing - real (WR) </t>
  </si>
  <si>
    <t xml:space="preserve">Totex allowance for cost sharing - 40:10 cost sharing - real (WN+) </t>
  </si>
  <si>
    <t xml:space="preserve">Totex allowance for cost sharing - 40:10 cost sharing - real (WWN+) </t>
  </si>
  <si>
    <t xml:space="preserve">Totex allowance for cost sharing - 40:10 cost sharing - real (BIO) </t>
  </si>
  <si>
    <t xml:space="preserve">Totex allowance for cost sharing - 40:10 cost sharing - real (ADDN1) </t>
  </si>
  <si>
    <t xml:space="preserve">Totex allowance for cost sharing - 40:10 cost sharing - real (ADDN2) </t>
  </si>
  <si>
    <t>FINANCING</t>
  </si>
  <si>
    <t>Real WACC CPI(H) deflated</t>
  </si>
  <si>
    <t>Financing cost index</t>
  </si>
  <si>
    <t>PAYG RATE</t>
  </si>
  <si>
    <t>Opex percentage - base (WR)</t>
  </si>
  <si>
    <t>Opex percentage - base (WN+)</t>
  </si>
  <si>
    <t>Opex percentage - base (WWN+)</t>
  </si>
  <si>
    <t>Opex percentage - base (BIO)</t>
  </si>
  <si>
    <t>Opex percentage - base (ADDN1)</t>
  </si>
  <si>
    <t>Opex percentage - base (ADDN2)</t>
  </si>
  <si>
    <t>Opex percentage - enhancement (WR)</t>
  </si>
  <si>
    <t>Opex percentage - enhancement (WN+)</t>
  </si>
  <si>
    <t>Opex percentage - enhancement (WWN+)</t>
  </si>
  <si>
    <t>Opex percentage - enhancement (BIO)</t>
  </si>
  <si>
    <t>Opex percentage - enhancement (ADDN1)</t>
  </si>
  <si>
    <t>Opex percentage - enhancement (ADDN2)</t>
  </si>
  <si>
    <t>ARRAY CONVERSION</t>
  </si>
  <si>
    <t xml:space="preserve">Price control conversion array - separate water resources &amp; network plus (WR) </t>
  </si>
  <si>
    <t xml:space="preserve">Price control conversion array - separate water resources &amp; network plus (WN+) </t>
  </si>
  <si>
    <t xml:space="preserve">Price control conversion array - separate water resources &amp; network plus (ADDN1) </t>
  </si>
  <si>
    <t xml:space="preserve">Price control conversion array - separate water resources &amp; network plus (ADDN2) </t>
  </si>
  <si>
    <t xml:space="preserve">Price control conversion array - wholesale wastewater (WWN+) </t>
  </si>
  <si>
    <t xml:space="preserve">Price control conversion array - wholesale wastewater (ADDN1) </t>
  </si>
  <si>
    <t xml:space="preserve">Price control conversion array - wholesale wastewater (ADDN2) </t>
  </si>
  <si>
    <t>PCD ADJUSTMENT</t>
  </si>
  <si>
    <t xml:space="preserve">Price control deliverables adjustment - standard base - real (WR) </t>
  </si>
  <si>
    <t xml:space="preserve">Price control deliverables adjustment - standard base - real (WN+) </t>
  </si>
  <si>
    <t xml:space="preserve">Price control deliverables adjustment - standard base - real (WWN+) </t>
  </si>
  <si>
    <t xml:space="preserve">Price control deliverables adjustment - standard base - real (BIO) </t>
  </si>
  <si>
    <t xml:space="preserve">Price control deliverables adjustment - standard base - real (ADDN1) </t>
  </si>
  <si>
    <t xml:space="preserve">Price control deliverables adjustment - standard base - real (ADDN2) </t>
  </si>
  <si>
    <t xml:space="preserve">Price control deliverables adjustment - standard enhancement - real (WR) </t>
  </si>
  <si>
    <t xml:space="preserve">Price control deliverables adjustment - standard enhancement - real (WN+) </t>
  </si>
  <si>
    <t xml:space="preserve">Price control deliverables adjustment - standard enhancement - real (WWN+) </t>
  </si>
  <si>
    <t xml:space="preserve">Price control deliverables adjustment - standard enhancement - real (BIO) </t>
  </si>
  <si>
    <t xml:space="preserve">Price control deliverables adjustment - standard enhancement - real (ADDN1) </t>
  </si>
  <si>
    <t xml:space="preserve">Price control deliverables adjustment - standard enhancement - real (ADDN2) </t>
  </si>
  <si>
    <t xml:space="preserve">Price control deliverables adjustment - 25:25 cost sharing - real (WR) </t>
  </si>
  <si>
    <t xml:space="preserve">Price control deliverables adjustment - 25:25 cost sharing - real (WN+) </t>
  </si>
  <si>
    <t xml:space="preserve">Price control deliverables adjustment - 25:25 cost sharing - real (WWN+) </t>
  </si>
  <si>
    <t xml:space="preserve">Price control deliverables adjustment - 25:25 cost sharing - real (BIO) </t>
  </si>
  <si>
    <t xml:space="preserve">Price control deliverables adjustment - 25:25 cost sharing - real (ADDN1) </t>
  </si>
  <si>
    <t xml:space="preserve">Price control deliverables adjustment - 25:25 cost sharing - real (ADDN2) </t>
  </si>
  <si>
    <t xml:space="preserve">Price control deliverables adjustment - 40:10 cost sharing - real (WR) </t>
  </si>
  <si>
    <t xml:space="preserve">Price control deliverables adjustment - 40:10 cost sharing - real (WN+) </t>
  </si>
  <si>
    <t xml:space="preserve">Price control deliverables adjustment - 40:10 cost sharing - real (WWN+) </t>
  </si>
  <si>
    <t xml:space="preserve">Price control deliverables adjustment - 40:10 cost sharing - real (BIO) </t>
  </si>
  <si>
    <t xml:space="preserve">Price control deliverables adjustment - 40:10 cost sharing - real (ADDN1) </t>
  </si>
  <si>
    <t xml:space="preserve">Price control deliverables adjustment - 40:10 cost sharing - real (ADDN2) </t>
  </si>
  <si>
    <t>END</t>
  </si>
  <si>
    <t>Model period start</t>
  </si>
  <si>
    <t>FLAGS</t>
  </si>
  <si>
    <t>Model start date flag</t>
  </si>
  <si>
    <t>flag</t>
  </si>
  <si>
    <t>Pre forecast period</t>
  </si>
  <si>
    <t>Last pre forecast flag</t>
  </si>
  <si>
    <t>Pre forecast period flag</t>
  </si>
  <si>
    <t>Pre forecast period total</t>
  </si>
  <si>
    <t>Columns</t>
  </si>
  <si>
    <t>Forecast period</t>
  </si>
  <si>
    <t>First forecast period flag</t>
  </si>
  <si>
    <t>Last forecast period flag</t>
  </si>
  <si>
    <t>Forecast period flag</t>
  </si>
  <si>
    <t>Forecast period total</t>
  </si>
  <si>
    <t>Post forecast period</t>
  </si>
  <si>
    <t>First post forecast period flag</t>
  </si>
  <si>
    <t>Post forecast flag</t>
  </si>
  <si>
    <t>Post forecast period total</t>
  </si>
  <si>
    <t>HEADERS</t>
  </si>
  <si>
    <t>Model period end</t>
  </si>
  <si>
    <t>Period number</t>
  </si>
  <si>
    <t>Counter</t>
  </si>
  <si>
    <t>Consumer Price Index (with housing) - base year - FYA</t>
  </si>
  <si>
    <t>Consumer Price Index (with housing) - FYA</t>
  </si>
  <si>
    <t>CPI(H) - FYA - inflate from base year (2022-23) average</t>
  </si>
  <si>
    <t>CPI(H) - FYA - growth rate</t>
  </si>
  <si>
    <t>Total</t>
  </si>
  <si>
    <t>Time value of money factor</t>
  </si>
  <si>
    <t>factor</t>
  </si>
  <si>
    <t>Totex allowance for cost sharing - post PCD adjustment - standard base cost sharing - real</t>
  </si>
  <si>
    <t xml:space="preserve">Totex allowance for cost sharing - post PCD adjustment - standard base cost sharing - real (WR) </t>
  </si>
  <si>
    <t xml:space="preserve">Totex allowance for cost sharing - post PCD adjustment - standard base cost sharing - real (WN+) </t>
  </si>
  <si>
    <t xml:space="preserve">Totex allowance for cost sharing - post PCD adjustment - standard base cost sharing - real (WWN+) </t>
  </si>
  <si>
    <t xml:space="preserve">Totex allowance for cost sharing - post PCD adjustment - standard base cost sharing - real (BIO) </t>
  </si>
  <si>
    <t xml:space="preserve">Totex allowance for cost sharing - post PCD adjustment - standard base cost sharing - real (ADDN1) </t>
  </si>
  <si>
    <t xml:space="preserve">Totex allowance for cost sharing - post PCD adjustment - standard base cost sharing - real (ADDN2) </t>
  </si>
  <si>
    <t>Totex allowance for cost sharing - post PCD adjustment - standard enhancement cost sharing - real</t>
  </si>
  <si>
    <t xml:space="preserve">Totex allowance for cost sharing - post PCD adjustment - standard enhancement cost sharing - real (WR) </t>
  </si>
  <si>
    <t xml:space="preserve">Totex allowance for cost sharing - post PCD adjustment - standard enhancement cost sharing - real (WN+) </t>
  </si>
  <si>
    <t xml:space="preserve">Totex allowance for cost sharing - post PCD adjustment - standard enhancement cost sharing - real (WWN+) </t>
  </si>
  <si>
    <t xml:space="preserve">Totex allowance for cost sharing - post PCD adjustment - standard enhancement cost sharing - real (BIO) </t>
  </si>
  <si>
    <t xml:space="preserve">Totex allowance for cost sharing - post PCD adjustment - standard enhancement cost sharing - real (ADDN1) </t>
  </si>
  <si>
    <t xml:space="preserve">Totex allowance for cost sharing - post PCD adjustment - standard enhancement cost sharing - real (ADDN2) </t>
  </si>
  <si>
    <t>Totex allowance for cost sharing - post PCD adjustment - 25:25 cost sharing - real</t>
  </si>
  <si>
    <t xml:space="preserve">Totex allowance for cost sharing - post PCD adjustment - 25:25 cost sharing - real (WR) </t>
  </si>
  <si>
    <t xml:space="preserve">Totex allowance for cost sharing - post PCD adjustment - 25:25 cost sharing - real (WN+) </t>
  </si>
  <si>
    <t xml:space="preserve">Totex allowance for cost sharing - post PCD adjustment - 25:25 cost sharing - real (WWN+) </t>
  </si>
  <si>
    <t xml:space="preserve">Totex allowance for cost sharing - post PCD adjustment - 25:25 cost sharing - real (BIO) </t>
  </si>
  <si>
    <t xml:space="preserve">Totex allowance for cost sharing - post PCD adjustment - 25:25 cost sharing - real (ADDN1) </t>
  </si>
  <si>
    <t xml:space="preserve">Totex allowance for cost sharing - post PCD adjustment - 25:25 cost sharing - real (ADDN2) </t>
  </si>
  <si>
    <t>Totex allowance for cost sharing - post PCD adjustment - 40:10 cost sharing - real</t>
  </si>
  <si>
    <t xml:space="preserve">Totex allowance for cost sharing - post PCD adjustment - 40:10 cost sharing - real (WR) </t>
  </si>
  <si>
    <t xml:space="preserve">Totex allowance for cost sharing - post PCD adjustment - 40:10 cost sharing - real (WN+) </t>
  </si>
  <si>
    <t xml:space="preserve">Totex allowance for cost sharing - post PCD adjustment - 40:10 cost sharing - real (WWN+) </t>
  </si>
  <si>
    <t xml:space="preserve">Totex allowance for cost sharing - post PCD adjustment - 40:10 cost sharing - real (BIO) </t>
  </si>
  <si>
    <t xml:space="preserve">Totex allowance for cost sharing - post PCD adjustment - 40:10 cost sharing - real (ADDN1) </t>
  </si>
  <si>
    <t xml:space="preserve">Totex allowance for cost sharing - post PCD adjustment - 40:10 cost sharing - real (ADDN2) </t>
  </si>
  <si>
    <t>Financial year averages</t>
  </si>
  <si>
    <t>DESNZ industrial electricity price index, including CCL - FYA</t>
  </si>
  <si>
    <t>DESNZ industrial gas price index, including CCL - FYA</t>
  </si>
  <si>
    <t>Ofgem day ahead electricity baseload prices - FYA</t>
  </si>
  <si>
    <t>Ofgem day ahead gas prices - FYA</t>
  </si>
  <si>
    <t>Growth rates</t>
  </si>
  <si>
    <t>DESNZ industrial electricity price index, including CCL - growth rate</t>
  </si>
  <si>
    <t>DESNZ industrial gas price index, including CCL - growth rate</t>
  </si>
  <si>
    <t>Ofgem day ahead electricity baseload prices - growth rate</t>
  </si>
  <si>
    <t>Ofgem day ahead gas prices - growth rate</t>
  </si>
  <si>
    <t>Growth rate net of CPI(H)</t>
  </si>
  <si>
    <t>DESNZ industrial electricity price index, including CCL - growth rate net of CPI(H)</t>
  </si>
  <si>
    <t>DESNZ industrial gas price index, including CCL - growth rate net of CPI(H)</t>
  </si>
  <si>
    <t>Ofgem day ahead electricity baseload prices - growth rate net of CPI(H)</t>
  </si>
  <si>
    <t>Ofgem day ahead gas prices - growth rate net of CPI(H)</t>
  </si>
  <si>
    <t>Index net of CPI(H)</t>
  </si>
  <si>
    <t>DESNZ industrial electricity price index, including CCL - index net of CPI(H)</t>
  </si>
  <si>
    <t>DESNZ industrial gas price index, including CCL - index net of CPI(H)</t>
  </si>
  <si>
    <t>Ofgem day ahead electricity baseload prices - index net of CPI(H)</t>
  </si>
  <si>
    <t>Ofgem day ahead gas prices - index net of CPI(H)</t>
  </si>
  <si>
    <t>Average indexes for outturn uplift factors</t>
  </si>
  <si>
    <t>DESNZ industrial electricity price index, including CCL - index range for outturn uplift factors calc</t>
  </si>
  <si>
    <t>DESNZ industrial electricity price index, including CCL - 2011/12 to 2023/24 index range for outturn uplift factors calc</t>
  </si>
  <si>
    <t>DESNZ industrial electricity price index, including CCL - average index for outturn uplift factors</t>
  </si>
  <si>
    <t>DESNZ industrial electricity price index, including CCL - 2011/12 to 2023/24 average index for outturn uplift factors</t>
  </si>
  <si>
    <t>DESNZ industrial gas price index, including CCL - index range for outturn uplift factors calc</t>
  </si>
  <si>
    <t>DESNZ industrial gas price index, including CCL - 2011/12 to 2023/24 index range for outturn uplift factors calc</t>
  </si>
  <si>
    <t>DESNZ industrial gas price index, including CCL - average index for outturn uplift factors</t>
  </si>
  <si>
    <t>DESNZ industrial gas price index, including CCL - 2011/12 to 2023/24 average index for outturn uplift factors</t>
  </si>
  <si>
    <t>Ofgem day ahead electricity baseload prices - index range for outturn uplift factors calc</t>
  </si>
  <si>
    <t>Ofgem day ahead electricity baseload prices - 2011/12 to 2023/24 index range for outturn uplift factors calc</t>
  </si>
  <si>
    <t>Ofgem day ahead electricity baseload prices - average index for outturn uplift factors</t>
  </si>
  <si>
    <t>Ofgem day ahead electricity baseload prices - 2011/12 to 2023/24 average index for outturn uplift factors</t>
  </si>
  <si>
    <t>Ofgem day ahead gas prices - index range for outturn uplift factors calc</t>
  </si>
  <si>
    <t>Ofgem day ahead gas prices - 2011/12 to 2023/24 index range for outturn uplift factors calc</t>
  </si>
  <si>
    <t>Ofgem day ahead gas prices - average index for outturn uplift factors</t>
  </si>
  <si>
    <t>Ofgem day ahead gas prices - 2011/12 to 2023/24 average index for outturn uplift factors</t>
  </si>
  <si>
    <t>Outturn uplift factors</t>
  </si>
  <si>
    <t>DESNZ industrial electricity price index, including CCL - outturn uplift factor</t>
  </si>
  <si>
    <t>DESNZ industrial gas price index, including CCL - outturn uplift factor</t>
  </si>
  <si>
    <t>Ofgem day ahead electricity baseload prices - outturn uplift factor</t>
  </si>
  <si>
    <t>Ofgem day ahead gas prices - outturn uplift factor</t>
  </si>
  <si>
    <t>Real price effects</t>
  </si>
  <si>
    <t>Energy RPE - DESNZ industrial electricity price index, including CCL</t>
  </si>
  <si>
    <t>Energy RPE - DESNZ industrial gas price index, including CCL</t>
  </si>
  <si>
    <t>Energy RPE - Ofgem day ahead electricity baseload prices</t>
  </si>
  <si>
    <t>Energy RPE - Ofgem day ahead gas prices</t>
  </si>
  <si>
    <t>TRUE-UP</t>
  </si>
  <si>
    <t>Allowances eligible for true-up</t>
  </si>
  <si>
    <t xml:space="preserve">Totex allowance for modelled base costs - water - real (ADDN1) </t>
  </si>
  <si>
    <t xml:space="preserve">Totex allowance for modelled base costs - wastewater - real (ADDN1) </t>
  </si>
  <si>
    <t xml:space="preserve">Totex allowance for modelled base costs - water - real (ADDN2) </t>
  </si>
  <si>
    <t xml:space="preserve">Totex allowance for modelled base costs - wastewater - real (ADDN2) </t>
  </si>
  <si>
    <t>Totex allowance for modelled base costs - wholesale water - real</t>
  </si>
  <si>
    <t>Totex allowance for modelled base costs - wastewater - real</t>
  </si>
  <si>
    <t>Totex allowance for modelled base costs - wholesale wastewater - real</t>
  </si>
  <si>
    <t>Implicit allowances</t>
  </si>
  <si>
    <t>Implicit allowance allowance used in ex-ante adjustment - wholesale water - real</t>
  </si>
  <si>
    <t>Implicit allowance allowance used in ex-ante adjustment - wholesale wastewater - real</t>
  </si>
  <si>
    <t>Implicit allowance allowance used in ex-ante adjustment - bioresources - electricity used by network plus - real</t>
  </si>
  <si>
    <t>Implicit allowance allowance used in ex-ante adjustment - bioresources - electricity exported to grid or third party - real</t>
  </si>
  <si>
    <t>Implicit allowance allowance used in ex-ante adjustment - bioresources - biomethane used by networks plus - real</t>
  </si>
  <si>
    <t>Implicit allowance allowance used in ex-ante adjustment - bioresources - biomethane exported to grid or third party - real</t>
  </si>
  <si>
    <t>Energy adjustment</t>
  </si>
  <si>
    <t>Energy adjustment using outturn prices - wholesale water - real</t>
  </si>
  <si>
    <t>Energy adjustment using outturn prices - wholesale wastewater - real</t>
  </si>
  <si>
    <t>Energy adjustment using outturn prices - bioresources - electricity used by network plus - real</t>
  </si>
  <si>
    <t>Energy adjustment using outturn prices - bioresources - electricity exported to grid or third party - real</t>
  </si>
  <si>
    <t>Energy adjustment using outturn prices - bioresources - biomethane used by networks plus - real</t>
  </si>
  <si>
    <t>Energy adjustment using outturn prices - bioresources - biomethane exported to grid or third party - real</t>
  </si>
  <si>
    <t>Energy adjustment using outturn prices - bioresources total - real</t>
  </si>
  <si>
    <t>Adjustment by price control</t>
  </si>
  <si>
    <t>Energy adjustment using outturn prices - wholesale water - by control - real</t>
  </si>
  <si>
    <t>.</t>
  </si>
  <si>
    <t xml:space="preserve">Energy adjustment using outturn prices - wholesale water - by control - real (WR) </t>
  </si>
  <si>
    <t xml:space="preserve">Energy adjustment using outturn prices - wholesale water - by control - real (WN+) </t>
  </si>
  <si>
    <t xml:space="preserve">Energy adjustment using outturn prices - wholesale water - by control - real (ADDN1) </t>
  </si>
  <si>
    <t xml:space="preserve">Energy adjustment using outturn prices - wholesale water - by control - real (ADDN2) </t>
  </si>
  <si>
    <t>Energy adjustment using outturn prices - wholesale wastewater - by control - real</t>
  </si>
  <si>
    <t xml:space="preserve">Energy adjustment using outturn prices - wholesale wastewater - by control - real (WWN+) </t>
  </si>
  <si>
    <t xml:space="preserve">Energy adjustment using outturn prices - wholesale wastewater - by control - real (ADDN1) </t>
  </si>
  <si>
    <t xml:space="preserve">Energy adjustment using outturn prices - wholesale wastewater - by control - real (ADDN2) </t>
  </si>
  <si>
    <t>Energy adjustment using outturn prices - real</t>
  </si>
  <si>
    <t xml:space="preserve">Energy adjustment using outturn prices - real (WR) </t>
  </si>
  <si>
    <t xml:space="preserve">Energy adjustment using outturn prices - real (WN+) </t>
  </si>
  <si>
    <t xml:space="preserve">Energy adjustment using outturn prices - real (WWN+) </t>
  </si>
  <si>
    <t xml:space="preserve">Energy adjustment using outturn prices - real (BIO) </t>
  </si>
  <si>
    <t xml:space="preserve">Energy adjustment using outturn prices - real (ADDN1) </t>
  </si>
  <si>
    <t xml:space="preserve">Energy adjustment using outturn prices - real (ADDN2) </t>
  </si>
  <si>
    <t>Energy adjustment true-up - real</t>
  </si>
  <si>
    <t xml:space="preserve">Energy adjustment true-up - real (WR) </t>
  </si>
  <si>
    <t xml:space="preserve">Energy adjustment true-up - real (WN+) </t>
  </si>
  <si>
    <t xml:space="preserve">Energy adjustment true-up - real (WWN+) </t>
  </si>
  <si>
    <t xml:space="preserve">Energy adjustment true-up - real (BIO) </t>
  </si>
  <si>
    <t xml:space="preserve">Energy adjustment true-up - real (ADDN1) </t>
  </si>
  <si>
    <t xml:space="preserve">Energy adjustment true-up - real (ADDN2) </t>
  </si>
  <si>
    <t>Adjustment factor</t>
  </si>
  <si>
    <t>Net FS and RPE adjustment factor for energy</t>
  </si>
  <si>
    <t xml:space="preserve">Net FS and RPE adjustment factor for energy (WR) </t>
  </si>
  <si>
    <t xml:space="preserve">Net FS and RPE adjustment factor for energy (WN+) </t>
  </si>
  <si>
    <t xml:space="preserve">Net FS and RPE adjustment factor for energy (WWN+) </t>
  </si>
  <si>
    <t xml:space="preserve">Net FS and RPE adjustment factor for energy (BIO) </t>
  </si>
  <si>
    <t xml:space="preserve">Net FS and RPE adjustment factor for energy (ADDN1) </t>
  </si>
  <si>
    <t xml:space="preserve">Net FS and RPE adjustment factor for energy (ADDN2) </t>
  </si>
  <si>
    <t>(Under)/Overfunded totex</t>
  </si>
  <si>
    <t>Variance to totex allowance post adjustment - energy - real</t>
  </si>
  <si>
    <t xml:space="preserve">Variance to totex allowance post adjustment - energy - real (WR) </t>
  </si>
  <si>
    <t xml:space="preserve">Variance to totex allowance post adjustment - energy - real (WN+) </t>
  </si>
  <si>
    <t xml:space="preserve">Variance to totex allowance post adjustment - energy - real (WWN+) </t>
  </si>
  <si>
    <t xml:space="preserve">Variance to totex allowance post adjustment - energy - real (BIO) </t>
  </si>
  <si>
    <t xml:space="preserve">Variance to totex allowance post adjustment - energy - real (ADDN1) </t>
  </si>
  <si>
    <t xml:space="preserve">Variance to totex allowance post adjustment - energy - real (ADDN2) </t>
  </si>
  <si>
    <t>Variance to totex allowance post adjustment - NPV adjusted - energy - real</t>
  </si>
  <si>
    <t xml:space="preserve">Variance to totex allowance post adjustment - NPV adjusted - energy - real (WR) </t>
  </si>
  <si>
    <t xml:space="preserve">Variance to totex allowance post adjustment - NPV adjusted - energy - real (WN+) </t>
  </si>
  <si>
    <t xml:space="preserve">Variance to totex allowance post adjustment - NPV adjusted - energy - real (WWN+) </t>
  </si>
  <si>
    <t xml:space="preserve">Variance to totex allowance post adjustment - NPV adjusted - energy - real (BIO) </t>
  </si>
  <si>
    <t xml:space="preserve">Variance to totex allowance post adjustment - NPV adjusted - energy - real (ADDN1) </t>
  </si>
  <si>
    <t xml:space="preserve">Variance to totex allowance post adjustment - NPV adjusted - energy - real (ADDN2) </t>
  </si>
  <si>
    <t>Total variance to totex allowance post adjustment - NPV adjusted - energy - real</t>
  </si>
  <si>
    <t xml:space="preserve">Total variance to totex allowance post adjustment - NPV adjusted - energy - real (WR) </t>
  </si>
  <si>
    <t xml:space="preserve">Total variance to totex allowance post adjustment - NPV adjusted - energy - real (WN+) </t>
  </si>
  <si>
    <t xml:space="preserve">Total variance to totex allowance post adjustment - NPV adjusted - energy - real (WWN+) </t>
  </si>
  <si>
    <t xml:space="preserve">Total variance to totex allowance post adjustment - NPV adjusted - energy - real (BIO) </t>
  </si>
  <si>
    <t xml:space="preserve">Total variance to totex allowance post adjustment - NPV adjusted - energy - real (ADDN1) </t>
  </si>
  <si>
    <t xml:space="preserve">Total variance to totex allowance post adjustment - NPV adjusted - energy - real (ADDN2) </t>
  </si>
  <si>
    <t>Under/(Over)funded totex - energy - real</t>
  </si>
  <si>
    <t xml:space="preserve">Under/(Over)funded totex - energy - real (WR) </t>
  </si>
  <si>
    <t xml:space="preserve">Under/(Over)funded totex - energy - real (WN+) </t>
  </si>
  <si>
    <t xml:space="preserve">Under/(Over)funded totex - energy - real (WWN+) </t>
  </si>
  <si>
    <t xml:space="preserve">Under/(Over)funded totex - energy - real (BIO) </t>
  </si>
  <si>
    <t xml:space="preserve">Under/(Over)funded totex - energy - real (ADDN1) </t>
  </si>
  <si>
    <t xml:space="preserve">Under/(Over)funded totex - energy - real (ADDN2) </t>
  </si>
  <si>
    <t>WAGE GROWTH FOR ADJUSTMENT</t>
  </si>
  <si>
    <t>Forecast wage growth for adjustment</t>
  </si>
  <si>
    <t>BASE</t>
  </si>
  <si>
    <t>ASHE manufacturing mean hourly earnings including overtime - real</t>
  </si>
  <si>
    <t>ASHE manufacturing mean hourly earnings including overtime - year zero - real</t>
  </si>
  <si>
    <t>ASHE manufacturing mean hourly earnings including overtime - cumulative growth - real</t>
  </si>
  <si>
    <t>Real adjustment factor for wages - base</t>
  </si>
  <si>
    <t>Energy adjusted base allowance available for cost sharing - real</t>
  </si>
  <si>
    <t xml:space="preserve">Energy adjusted base allowance available for cost sharing - real (WR) </t>
  </si>
  <si>
    <t xml:space="preserve">Energy adjusted base allowance available for cost sharing - real (WN+) </t>
  </si>
  <si>
    <t xml:space="preserve">Energy adjusted base allowance available for cost sharing - real (WWN+) </t>
  </si>
  <si>
    <t xml:space="preserve">Energy adjusted base allowance available for cost sharing - real (BIO) </t>
  </si>
  <si>
    <t xml:space="preserve">Energy adjusted base allowance available for cost sharing - real (ADDN1) </t>
  </si>
  <si>
    <t xml:space="preserve">Energy adjusted base allowance available for cost sharing - real (ADDN2) </t>
  </si>
  <si>
    <t>Net totex available for adjustment - wage growth - manufacturing - real</t>
  </si>
  <si>
    <t xml:space="preserve">Net totex available for adjustment - wage growth - manufacturing - real (WR) </t>
  </si>
  <si>
    <t xml:space="preserve">Net totex available for adjustment - wage growth - manufacturing - real (WN+) </t>
  </si>
  <si>
    <t xml:space="preserve">Net totex available for adjustment - wage growth - manufacturing - real (WWN+) </t>
  </si>
  <si>
    <t xml:space="preserve">Net totex available for adjustment - wage growth - manufacturing - real (BIO) </t>
  </si>
  <si>
    <t xml:space="preserve">Net totex available for adjustment - wage growth - manufacturing - real (ADDN1) </t>
  </si>
  <si>
    <t xml:space="preserve">Net totex available for adjustment - wage growth - manufacturing - real (ADDN2) </t>
  </si>
  <si>
    <t>Net totex post adjustment - wage growth - manufacturing - real</t>
  </si>
  <si>
    <t xml:space="preserve">Net totex post adjustment - wage growth - manufacturing - real (WR) </t>
  </si>
  <si>
    <t xml:space="preserve">Net totex post adjustment - wage growth - manufacturing - real (WN+) </t>
  </si>
  <si>
    <t xml:space="preserve">Net totex post adjustment - wage growth - manufacturing - real (WWN+) </t>
  </si>
  <si>
    <t xml:space="preserve">Net totex post adjustment - wage growth - manufacturing - real (BIO) </t>
  </si>
  <si>
    <t xml:space="preserve">Net totex post adjustment - wage growth - manufacturing - real (ADDN1) </t>
  </si>
  <si>
    <t xml:space="preserve">Net totex post adjustment - wage growth - manufacturing - real (ADDN2) </t>
  </si>
  <si>
    <t>Variance to totex allowance post adjustment - wage growth - manufacturing - real</t>
  </si>
  <si>
    <t xml:space="preserve">Variance to totex allowance post adjustment - wage growth - manufacturing - real (WR) </t>
  </si>
  <si>
    <t xml:space="preserve">Variance to totex allowance post adjustment - wage growth - manufacturing - real (WN+) </t>
  </si>
  <si>
    <t xml:space="preserve">Variance to totex allowance post adjustment - wage growth - manufacturing - real (WWN+) </t>
  </si>
  <si>
    <t xml:space="preserve">Variance to totex allowance post adjustment - wage growth - manufacturing - real (BIO) </t>
  </si>
  <si>
    <t xml:space="preserve">Variance to totex allowance post adjustment - wage growth - manufacturing - real (ADDN1) </t>
  </si>
  <si>
    <t xml:space="preserve">Variance to totex allowance post adjustment - wage growth - manufacturing - real (ADDN2) </t>
  </si>
  <si>
    <t>Variance to totex allowance post adjustment - NPV adjusted - wage growth - manufacturing - real</t>
  </si>
  <si>
    <t xml:space="preserve">Variance to totex allowance post adjustment - NPV adjusted - wage growth - manufacturing - real (WR) </t>
  </si>
  <si>
    <t xml:space="preserve">Variance to totex allowance post adjustment - NPV adjusted - wage growth - manufacturing - real (WN+) </t>
  </si>
  <si>
    <t xml:space="preserve">Variance to totex allowance post adjustment - NPV adjusted - wage growth - manufacturing - real (WWN+) </t>
  </si>
  <si>
    <t xml:space="preserve">Variance to totex allowance post adjustment - NPV adjusted - wage growth - manufacturing - real (BIO) </t>
  </si>
  <si>
    <t xml:space="preserve">Variance to totex allowance post adjustment - NPV adjusted - wage growth - manufacturing - real (ADDN1) </t>
  </si>
  <si>
    <t xml:space="preserve">Variance to totex allowance post adjustment - NPV adjusted - wage growth - manufacturing - real (ADDN2) </t>
  </si>
  <si>
    <t>Total variance to totex allowance post adjustment - NPV adjusted - wage growth - manufacturing - real</t>
  </si>
  <si>
    <t xml:space="preserve">Total variance to totex allowance post adjustment - NPV adjusted - wage growth - manufacturing - real (WR) </t>
  </si>
  <si>
    <t xml:space="preserve">Total variance to totex allowance post adjustment - NPV adjusted - wage growth - manufacturing - real (WN+) </t>
  </si>
  <si>
    <t xml:space="preserve">Total variance to totex allowance post adjustment - NPV adjusted - wage growth - manufacturing - real (WWN+) </t>
  </si>
  <si>
    <t xml:space="preserve">Total variance to totex allowance post adjustment - NPV adjusted - wage growth - manufacturing - real (BIO) </t>
  </si>
  <si>
    <t xml:space="preserve">Total variance to totex allowance post adjustment - NPV adjusted - wage growth - manufacturing - real (ADDN1) </t>
  </si>
  <si>
    <t xml:space="preserve">Total variance to totex allowance post adjustment - NPV adjusted - wage growth - manufacturing - real (ADDN2) </t>
  </si>
  <si>
    <t>Under/(Over)funded totex - wage growth - manufacturing - real</t>
  </si>
  <si>
    <t xml:space="preserve">Under/(Over)funded totex - wage growth - manufacturing - real (WR) </t>
  </si>
  <si>
    <t xml:space="preserve">Under/(Over)funded totex - wage growth - manufacturing - real (WN+) </t>
  </si>
  <si>
    <t xml:space="preserve">Under/(Over)funded totex - wage growth - manufacturing - real (WWN+) </t>
  </si>
  <si>
    <t xml:space="preserve">Under/(Over)funded totex - wage growth - manufacturing - real (BIO) </t>
  </si>
  <si>
    <t xml:space="preserve">Under/(Over)funded totex - wage growth - manufacturing - real (ADDN1) </t>
  </si>
  <si>
    <t xml:space="preserve">Under/(Over)funded totex - wage growth - manufacturing - real (ADDN2) </t>
  </si>
  <si>
    <t>ENHANCEMENT</t>
  </si>
  <si>
    <t>ASHE construction mean hourly earnings including overtime - real</t>
  </si>
  <si>
    <t>ASHE construction mean hourly earnings including overtime - year zero - real</t>
  </si>
  <si>
    <t>ASHE construction mean hourly earnings including overtime - cumulative growth - real</t>
  </si>
  <si>
    <t>Real adjustment factor for wages - enhancement</t>
  </si>
  <si>
    <t>Standard enhancement cost sharing</t>
  </si>
  <si>
    <t>Net totex available for adjustment - standard enhancement - wage growth - construction - real</t>
  </si>
  <si>
    <t xml:space="preserve">Net totex available for adjustment - standard enhancement - wage growth - construction - real (WR) </t>
  </si>
  <si>
    <t xml:space="preserve">Net totex available for adjustment - standard enhancement - wage growth - construction - real (WN+) </t>
  </si>
  <si>
    <t xml:space="preserve">Net totex available for adjustment - standard enhancement - wage growth - construction - real (WWN+) </t>
  </si>
  <si>
    <t xml:space="preserve">Net totex available for adjustment - standard enhancement - wage growth - construction - real (BIO) </t>
  </si>
  <si>
    <t xml:space="preserve">Net totex available for adjustment - standard enhancement - wage growth - construction - real (ADDN1) </t>
  </si>
  <si>
    <t xml:space="preserve">Net totex available for adjustment - standard enhancement - wage growth - construction - real (ADDN2) </t>
  </si>
  <si>
    <t>Net totex post adjustment - standard enhancement - wage growth - construction - real</t>
  </si>
  <si>
    <t xml:space="preserve">Net totex post adjustment - standard enhancement - wage growth - construction - real (WR) </t>
  </si>
  <si>
    <t xml:space="preserve">Net totex post adjustment - standard enhancement - wage growth - construction - real (WN+) </t>
  </si>
  <si>
    <t xml:space="preserve">Net totex post adjustment - standard enhancement - wage growth - construction - real (WWN+) </t>
  </si>
  <si>
    <t xml:space="preserve">Net totex post adjustment - standard enhancement - wage growth - construction - real (BIO) </t>
  </si>
  <si>
    <t xml:space="preserve">Net totex post adjustment - standard enhancement - wage growth - construction - real (ADDN1) </t>
  </si>
  <si>
    <t xml:space="preserve">Net totex post adjustment - standard enhancement - wage growth - construction - real (ADDN2) </t>
  </si>
  <si>
    <t>Variance to totex allowance post adjustment - standard enhancement - wage growth - construction - real</t>
  </si>
  <si>
    <t xml:space="preserve">Variance to totex allowance post adjustment - standard enhancement - wage growth - construction - real (WR) </t>
  </si>
  <si>
    <t xml:space="preserve">Variance to totex allowance post adjustment - standard enhancement - wage growth - construction - real (WN+) </t>
  </si>
  <si>
    <t xml:space="preserve">Variance to totex allowance post adjustment - standard enhancement - wage growth - construction - real (WWN+) </t>
  </si>
  <si>
    <t xml:space="preserve">Variance to totex allowance post adjustment - standard enhancement - wage growth - construction - real (BIO) </t>
  </si>
  <si>
    <t xml:space="preserve">Variance to totex allowance post adjustment - standard enhancement - wage growth - construction - real (ADDN1) </t>
  </si>
  <si>
    <t xml:space="preserve">Variance to totex allowance post adjustment - standard enhancement - wage growth - construction - real (ADDN2) </t>
  </si>
  <si>
    <t>Variance to totex allowance post adjustment - NPV adjusted - standard enhancement - wage growth - construction - real</t>
  </si>
  <si>
    <t xml:space="preserve">Variance to totex allowance post adjustment - NPV adjusted - standard enhancement - wage growth - construction - real (WR) </t>
  </si>
  <si>
    <t xml:space="preserve">Variance to totex allowance post adjustment - NPV adjusted - standard enhancement - wage growth - construction - real (WN+) </t>
  </si>
  <si>
    <t xml:space="preserve">Variance to totex allowance post adjustment - NPV adjusted - standard enhancement - wage growth - construction - real (WWN+) </t>
  </si>
  <si>
    <t xml:space="preserve">Variance to totex allowance post adjustment - NPV adjusted - standard enhancement - wage growth - construction - real (BIO) </t>
  </si>
  <si>
    <t xml:space="preserve">Variance to totex allowance post adjustment - NPV adjusted - standard enhancement - wage growth - construction - real (ADDN1) </t>
  </si>
  <si>
    <t xml:space="preserve">Variance to totex allowance post adjustment - NPV adjusted - standard enhancement - wage growth - construction - real (ADDN2) </t>
  </si>
  <si>
    <t>Total variance to totex allowance post adjustment - NPV adjusted - standard enhancement - wage growth - construction - real</t>
  </si>
  <si>
    <t xml:space="preserve">Total variance to totex allowance post adjustment - NPV adjusted - standard enhancement - wage growth - construction - real (WR) </t>
  </si>
  <si>
    <t xml:space="preserve">Total variance to totex allowance post adjustment - NPV adjusted - standard enhancement - wage growth - construction - real (WN+) </t>
  </si>
  <si>
    <t xml:space="preserve">Total variance to totex allowance post adjustment - NPV adjusted - standard enhancement - wage growth - construction - real (WWN+) </t>
  </si>
  <si>
    <t xml:space="preserve">Total variance to totex allowance post adjustment - NPV adjusted - standard enhancement - wage growth - construction - real (BIO) </t>
  </si>
  <si>
    <t xml:space="preserve">Total variance to totex allowance post adjustment - NPV adjusted - standard enhancement - wage growth - construction - real (ADDN1) </t>
  </si>
  <si>
    <t xml:space="preserve">Total variance to totex allowance post adjustment - NPV adjusted - standard enhancement - wage growth - construction - real (ADDN2) </t>
  </si>
  <si>
    <t>Under/(Over)funded totex - standard enhancement - wage growth - construction - real</t>
  </si>
  <si>
    <t xml:space="preserve">Under/(Over)funded totex - standard enhancement - wage growth - construction - real (WR) </t>
  </si>
  <si>
    <t xml:space="preserve">Under/(Over)funded totex - standard enhancement - wage growth - construction - real (WN+) </t>
  </si>
  <si>
    <t xml:space="preserve">Under/(Over)funded totex - standard enhancement - wage growth - construction - real (WWN+) </t>
  </si>
  <si>
    <t xml:space="preserve">Under/(Over)funded totex - standard enhancement - wage growth - construction - real (BIO) </t>
  </si>
  <si>
    <t xml:space="preserve">Under/(Over)funded totex - standard enhancement - wage growth - construction - real (ADDN1) </t>
  </si>
  <si>
    <t xml:space="preserve">Under/(Over)funded totex - standard enhancement - wage growth - construction - real (ADDN2) </t>
  </si>
  <si>
    <t>25:25 cost sharing</t>
  </si>
  <si>
    <t>Net totex available for adjustment - 25:25 cost sharing - wage growth - construction - real</t>
  </si>
  <si>
    <t xml:space="preserve">Net totex available for adjustment - 25:25 cost sharing - wage growth - construction - real (WR) </t>
  </si>
  <si>
    <t xml:space="preserve">Net totex available for adjustment - 25:25 cost sharing - wage growth - construction - real (WN+) </t>
  </si>
  <si>
    <t xml:space="preserve">Net totex available for adjustment - 25:25 cost sharing - wage growth - construction - real (WWN+) </t>
  </si>
  <si>
    <t xml:space="preserve">Net totex available for adjustment - 25:25 cost sharing - wage growth - construction - real (BIO) </t>
  </si>
  <si>
    <t xml:space="preserve">Net totex available for adjustment - 25:25 cost sharing - wage growth - construction - real (ADDN1) </t>
  </si>
  <si>
    <t xml:space="preserve">Net totex available for adjustment - 25:25 cost sharing - wage growth - construction - real (ADDN2) </t>
  </si>
  <si>
    <t>Net totex post adjustment - 25:25 cost sharing - wage growth - construction - real</t>
  </si>
  <si>
    <t xml:space="preserve">Net totex post adjustment - 25:25 cost sharing - wage growth - construction - real (WR) </t>
  </si>
  <si>
    <t xml:space="preserve">Net totex post adjustment - 25:25 cost sharing - wage growth - construction - real (WN+) </t>
  </si>
  <si>
    <t xml:space="preserve">Net totex post adjustment - 25:25 cost sharing - wage growth - construction - real (WWN+) </t>
  </si>
  <si>
    <t xml:space="preserve">Net totex post adjustment - 25:25 cost sharing - wage growth - construction - real (BIO) </t>
  </si>
  <si>
    <t xml:space="preserve">Net totex post adjustment - 25:25 cost sharing - wage growth - construction - real (ADDN1) </t>
  </si>
  <si>
    <t xml:space="preserve">Net totex post adjustment - 25:25 cost sharing - wage growth - construction - real (ADDN2) </t>
  </si>
  <si>
    <t>Variance to totex allowance post adjustment - 25:25 cost sharing - wage growth - construction - real</t>
  </si>
  <si>
    <t xml:space="preserve">Variance to totex allowance post adjustment - 25:25 cost sharing - wage growth - construction - real (WR) </t>
  </si>
  <si>
    <t xml:space="preserve">Variance to totex allowance post adjustment - 25:25 cost sharing - wage growth - construction - real (WN+) </t>
  </si>
  <si>
    <t xml:space="preserve">Variance to totex allowance post adjustment - 25:25 cost sharing - wage growth - construction - real (WWN+) </t>
  </si>
  <si>
    <t xml:space="preserve">Variance to totex allowance post adjustment - 25:25 cost sharing - wage growth - construction - real (BIO) </t>
  </si>
  <si>
    <t xml:space="preserve">Variance to totex allowance post adjustment - 25:25 cost sharing - wage growth - construction - real (ADDN1) </t>
  </si>
  <si>
    <t xml:space="preserve">Variance to totex allowance post adjustment - 25:25 cost sharing - wage growth - construction - real (ADDN2) </t>
  </si>
  <si>
    <t>Variance to totex allowance post adjustment - NPV adjusted - 25:25 cost sharing - wage growth - construction - real</t>
  </si>
  <si>
    <t xml:space="preserve">Variance to totex allowance post adjustment - NPV adjusted - 25:25 cost sharing - wage growth - construction - real (WR) </t>
  </si>
  <si>
    <t xml:space="preserve">Variance to totex allowance post adjustment - NPV adjusted - 25:25 cost sharing - wage growth - construction - real (WN+) </t>
  </si>
  <si>
    <t xml:space="preserve">Variance to totex allowance post adjustment - NPV adjusted - 25:25 cost sharing - wage growth - construction - real (WWN+) </t>
  </si>
  <si>
    <t xml:space="preserve">Variance to totex allowance post adjustment - NPV adjusted - 25:25 cost sharing - wage growth - construction - real (BIO) </t>
  </si>
  <si>
    <t xml:space="preserve">Variance to totex allowance post adjustment - NPV adjusted - 25:25 cost sharing - wage growth - construction - real (ADDN1) </t>
  </si>
  <si>
    <t xml:space="preserve">Variance to totex allowance post adjustment - NPV adjusted - 25:25 cost sharing - wage growth - construction - real (ADDN2) </t>
  </si>
  <si>
    <t>Total variance to totex allowance post adjustment - NPV adjusted - 25:25 cost sharing - wage growth - construction - real</t>
  </si>
  <si>
    <t xml:space="preserve">Total variance to totex allowance post adjustment - NPV adjusted - 25:25 cost sharing - wage growth - construction - real (WR) </t>
  </si>
  <si>
    <t xml:space="preserve">Total variance to totex allowance post adjustment - NPV adjusted - 25:25 cost sharing - wage growth - construction - real (WN+) </t>
  </si>
  <si>
    <t xml:space="preserve">Total variance to totex allowance post adjustment - NPV adjusted - 25:25 cost sharing - wage growth - construction - real (WWN+) </t>
  </si>
  <si>
    <t xml:space="preserve">Total variance to totex allowance post adjustment - NPV adjusted - 25:25 cost sharing - wage growth - construction - real (BIO) </t>
  </si>
  <si>
    <t xml:space="preserve">Total variance to totex allowance post adjustment - NPV adjusted - 25:25 cost sharing - wage growth - construction - real (ADDN1) </t>
  </si>
  <si>
    <t xml:space="preserve">Total variance to totex allowance post adjustment - NPV adjusted - 25:25 cost sharing - wage growth - construction - real (ADDN2) </t>
  </si>
  <si>
    <t>Under/(Over)funded totex - 25:25 cost sharing - wage growth - construction - real</t>
  </si>
  <si>
    <t xml:space="preserve">Under/(Over)funded totex - 25:25 cost sharing - wage growth - construction - real (WR) </t>
  </si>
  <si>
    <t xml:space="preserve">Under/(Over)funded totex - 25:25 cost sharing - wage growth - construction - real (WN+) </t>
  </si>
  <si>
    <t xml:space="preserve">Under/(Over)funded totex - 25:25 cost sharing - wage growth - construction - real (WWN+) </t>
  </si>
  <si>
    <t xml:space="preserve">Under/(Over)funded totex - 25:25 cost sharing - wage growth - construction - real (BIO) </t>
  </si>
  <si>
    <t xml:space="preserve">Under/(Over)funded totex - 25:25 cost sharing - wage growth - construction - real (ADDN1) </t>
  </si>
  <si>
    <t xml:space="preserve">Under/(Over)funded totex - 25:25 cost sharing - wage growth - construction - real (ADDN2) </t>
  </si>
  <si>
    <t>40:10 cost sharing</t>
  </si>
  <si>
    <t>Net totex available for adjustment - 40:10 cost sharing - wage growth - construction - real</t>
  </si>
  <si>
    <t xml:space="preserve">Net totex available for adjustment - 40:10 cost sharing - wage growth - construction - real (WR) </t>
  </si>
  <si>
    <t xml:space="preserve">Net totex available for adjustment - 40:10 cost sharing - wage growth - construction - real (WN+) </t>
  </si>
  <si>
    <t xml:space="preserve">Net totex available for adjustment - 40:10 cost sharing - wage growth - construction - real (WWN+) </t>
  </si>
  <si>
    <t xml:space="preserve">Net totex available for adjustment - 40:10 cost sharing - wage growth - construction - real (BIO) </t>
  </si>
  <si>
    <t xml:space="preserve">Net totex available for adjustment - 40:10 cost sharing - wage growth - construction - real (ADDN1) </t>
  </si>
  <si>
    <t xml:space="preserve">Net totex available for adjustment - 40:10 cost sharing - wage growth - construction - real (ADDN2) </t>
  </si>
  <si>
    <t>Net totex post adjustment - 40:10 cost sharing - wage growth - construction - real</t>
  </si>
  <si>
    <t xml:space="preserve">Net totex post adjustment - 40:10 cost sharing - wage growth - construction - real (WR) </t>
  </si>
  <si>
    <t xml:space="preserve">Net totex post adjustment - 40:10 cost sharing - wage growth - construction - real (WN+) </t>
  </si>
  <si>
    <t xml:space="preserve">Net totex post adjustment - 40:10 cost sharing - wage growth - construction - real (WWN+) </t>
  </si>
  <si>
    <t xml:space="preserve">Net totex post adjustment - 40:10 cost sharing - wage growth - construction - real (BIO) </t>
  </si>
  <si>
    <t xml:space="preserve">Net totex post adjustment - 40:10 cost sharing - wage growth - construction - real (ADDN1) </t>
  </si>
  <si>
    <t xml:space="preserve">Net totex post adjustment - 40:10 cost sharing - wage growth - construction - real (ADDN2) </t>
  </si>
  <si>
    <t>Variance to totex allowance post adjustment - 40:10 cost sharing - wage growth - construction - real</t>
  </si>
  <si>
    <t xml:space="preserve">Variance to totex allowance post adjustment - 40:10 cost sharing - wage growth - construction - real (WR) </t>
  </si>
  <si>
    <t xml:space="preserve">Variance to totex allowance post adjustment - 40:10 cost sharing - wage growth - construction - real (WN+) </t>
  </si>
  <si>
    <t xml:space="preserve">Variance to totex allowance post adjustment - 40:10 cost sharing - wage growth - construction - real (WWN+) </t>
  </si>
  <si>
    <t xml:space="preserve">Variance to totex allowance post adjustment - 40:10 cost sharing - wage growth - construction - real (BIO) </t>
  </si>
  <si>
    <t xml:space="preserve">Variance to totex allowance post adjustment - 40:10 cost sharing - wage growth - construction - real (ADDN1) </t>
  </si>
  <si>
    <t xml:space="preserve">Variance to totex allowance post adjustment - 40:10 cost sharing - wage growth - construction - real (ADDN2) </t>
  </si>
  <si>
    <t>Variance to totex allowance post adjustment - NPV adjusted - 40:10 cost sharing - wage growth - construction - real</t>
  </si>
  <si>
    <t xml:space="preserve">Variance to totex allowance post adjustment - NPV adjusted - 40:10 cost sharing - wage growth - construction - real (WR) </t>
  </si>
  <si>
    <t xml:space="preserve">Variance to totex allowance post adjustment - NPV adjusted - 40:10 cost sharing - wage growth - construction - real (WN+) </t>
  </si>
  <si>
    <t xml:space="preserve">Variance to totex allowance post adjustment - NPV adjusted - 40:10 cost sharing - wage growth - construction - real (WWN+) </t>
  </si>
  <si>
    <t xml:space="preserve">Variance to totex allowance post adjustment - NPV adjusted - 40:10 cost sharing - wage growth - construction - real (BIO) </t>
  </si>
  <si>
    <t xml:space="preserve">Variance to totex allowance post adjustment - NPV adjusted - 40:10 cost sharing - wage growth - construction - real (ADDN1) </t>
  </si>
  <si>
    <t xml:space="preserve">Variance to totex allowance post adjustment - NPV adjusted - 40:10 cost sharing - wage growth - construction - real (ADDN2) </t>
  </si>
  <si>
    <t>Total variance to totex allowance post adjustment - NPV adjusted - 40:10 cost sharing - wage growth - construction - real</t>
  </si>
  <si>
    <t xml:space="preserve">Total variance to totex allowance post adjustment - NPV adjusted - 40:10 cost sharing - wage growth - construction - real (WR) </t>
  </si>
  <si>
    <t xml:space="preserve">Total variance to totex allowance post adjustment - NPV adjusted - 40:10 cost sharing - wage growth - construction - real (WN+) </t>
  </si>
  <si>
    <t xml:space="preserve">Total variance to totex allowance post adjustment - NPV adjusted - 40:10 cost sharing - wage growth - construction - real (WWN+) </t>
  </si>
  <si>
    <t xml:space="preserve">Total variance to totex allowance post adjustment - NPV adjusted - 40:10 cost sharing - wage growth - construction - real (BIO) </t>
  </si>
  <si>
    <t xml:space="preserve">Total variance to totex allowance post adjustment - NPV adjusted - 40:10 cost sharing - wage growth - construction - real (ADDN1) </t>
  </si>
  <si>
    <t xml:space="preserve">Total variance to totex allowance post adjustment - NPV adjusted - 40:10 cost sharing - wage growth - construction - real (ADDN2) </t>
  </si>
  <si>
    <t>Under/(Over)funded totex - 40:10 cost sharing - wage growth - construction - real</t>
  </si>
  <si>
    <t xml:space="preserve">Under/(Over)funded totex - 40:10 cost sharing - wage growth - construction - real (WR) </t>
  </si>
  <si>
    <t xml:space="preserve">Under/(Over)funded totex - 40:10 cost sharing - wage growth - construction - real (WN+) </t>
  </si>
  <si>
    <t xml:space="preserve">Under/(Over)funded totex - 40:10 cost sharing - wage growth - construction - real (WWN+) </t>
  </si>
  <si>
    <t xml:space="preserve">Under/(Over)funded totex - 40:10 cost sharing - wage growth - construction - real (BIO) </t>
  </si>
  <si>
    <t xml:space="preserve">Under/(Over)funded totex - 40:10 cost sharing - wage growth - construction - real (ADDN1) </t>
  </si>
  <si>
    <t xml:space="preserve">Under/(Over)funded totex - 40:10 cost sharing - wage growth - construction - real (ADDN2) </t>
  </si>
  <si>
    <t>Outturn CPI(H) growth</t>
  </si>
  <si>
    <t>CPI(H) - cumulative growth</t>
  </si>
  <si>
    <t>ONS new infrastructure COPI - year zero</t>
  </si>
  <si>
    <t>ONS new infrastructure COPI - cumulative growth</t>
  </si>
  <si>
    <t>Real adjustment factor for materials, plant &amp; equipment</t>
  </si>
  <si>
    <t>Standard enhancement</t>
  </si>
  <si>
    <t>Net totex available for adjustment - standard enhancement - materials, plant &amp; equipment - real</t>
  </si>
  <si>
    <t xml:space="preserve">Net totex available for adjustment - standard enhancement - materials, plant &amp; equipment - real (WR) </t>
  </si>
  <si>
    <t xml:space="preserve">Net totex available for adjustment - standard enhancement - materials, plant &amp; equipment - real (WN+) </t>
  </si>
  <si>
    <t xml:space="preserve">Net totex available for adjustment - standard enhancement - materials, plant &amp; equipment - real (WWN+) </t>
  </si>
  <si>
    <t xml:space="preserve">Net totex available for adjustment - standard enhancement - materials, plant &amp; equipment - real (BIO) </t>
  </si>
  <si>
    <t xml:space="preserve">Net totex available for adjustment - standard enhancement - materials, plant &amp; equipment - real (ADDN1) </t>
  </si>
  <si>
    <t xml:space="preserve">Net totex available for adjustment - standard enhancement - materials, plant &amp; equipment - real (ADDN2) </t>
  </si>
  <si>
    <t>Net totex post adjustment - standard enhancement - materials, plant &amp; equipment - real</t>
  </si>
  <si>
    <t xml:space="preserve">Net totex post adjustment - standard enhancement - materials, plant &amp; equipment - real (WR) </t>
  </si>
  <si>
    <t xml:space="preserve">Net totex post adjustment - standard enhancement - materials, plant &amp; equipment - real (WN+) </t>
  </si>
  <si>
    <t xml:space="preserve">Net totex post adjustment - standard enhancement - materials, plant &amp; equipment - real (WWN+) </t>
  </si>
  <si>
    <t xml:space="preserve">Net totex post adjustment - standard enhancement - materials, plant &amp; equipment - real (BIO) </t>
  </si>
  <si>
    <t xml:space="preserve">Net totex post adjustment - standard enhancement - materials, plant &amp; equipment - real (ADDN1) </t>
  </si>
  <si>
    <t xml:space="preserve">Net totex post adjustment - standard enhancement - materials, plant &amp; equipment - real (ADDN2) </t>
  </si>
  <si>
    <t>Variance to totex allowance post adjustment - standard enhancement - materials, plant &amp; equipment - real</t>
  </si>
  <si>
    <t xml:space="preserve">Variance to totex allowance post adjustment - standard enhancement - materials, plant &amp; equipment - real (WR) </t>
  </si>
  <si>
    <t xml:space="preserve">Variance to totex allowance post adjustment - standard enhancement - materials, plant &amp; equipment - real (WN+) </t>
  </si>
  <si>
    <t xml:space="preserve">Variance to totex allowance post adjustment - standard enhancement - materials, plant &amp; equipment - real (WWN+) </t>
  </si>
  <si>
    <t xml:space="preserve">Variance to totex allowance post adjustment - standard enhancement - materials, plant &amp; equipment - real (BIO) </t>
  </si>
  <si>
    <t xml:space="preserve">Variance to totex allowance post adjustment - standard enhancement - materials, plant &amp; equipment - real (ADDN1) </t>
  </si>
  <si>
    <t xml:space="preserve">Variance to totex allowance post adjustment - standard enhancement - materials, plant &amp; equipment - real (ADDN2) </t>
  </si>
  <si>
    <t>Variance to totex allowance post adjustment - NPV adjusted - standard enhancement - materials, plant &amp; equipment - real</t>
  </si>
  <si>
    <t xml:space="preserve">Variance to totex allowance post adjustment - NPV adjusted - standard enhancement - materials, plant &amp; equipment - real (WR) </t>
  </si>
  <si>
    <t xml:space="preserve">Variance to totex allowance post adjustment - NPV adjusted - standard enhancement - materials, plant &amp; equipment - real (WN+) </t>
  </si>
  <si>
    <t xml:space="preserve">Variance to totex allowance post adjustment - NPV adjusted - standard enhancement - materials, plant &amp; equipment - real (WWN+) </t>
  </si>
  <si>
    <t xml:space="preserve">Variance to totex allowance post adjustment - NPV adjusted - standard enhancement - materials, plant &amp; equipment - real (BIO) </t>
  </si>
  <si>
    <t xml:space="preserve">Variance to totex allowance post adjustment - NPV adjusted - standard enhancement - materials, plant &amp; equipment - real (ADDN1) </t>
  </si>
  <si>
    <t xml:space="preserve">Variance to totex allowance post adjustment - NPV adjusted - standard enhancement - materials, plant &amp; equipment - real (ADDN2) </t>
  </si>
  <si>
    <t>Total variance to totex allowance post adjustment - NPV adjusted - standard enhancement - materials, plant &amp; equipment - real</t>
  </si>
  <si>
    <t xml:space="preserve">Total variance to totex allowance post adjustment - NPV adjusted - standard enhancement - materials, plant &amp; equipment - real (WR) </t>
  </si>
  <si>
    <t xml:space="preserve">Total variance to totex allowance post adjustment - NPV adjusted - standard enhancement - materials, plant &amp; equipment - real (WN+) </t>
  </si>
  <si>
    <t xml:space="preserve">Total variance to totex allowance post adjustment - NPV adjusted - standard enhancement - materials, plant &amp; equipment - real (WWN+) </t>
  </si>
  <si>
    <t xml:space="preserve">Total variance to totex allowance post adjustment - NPV adjusted - standard enhancement - materials, plant &amp; equipment - real (BIO) </t>
  </si>
  <si>
    <t xml:space="preserve">Total variance to totex allowance post adjustment - NPV adjusted - standard enhancement - materials, plant &amp; equipment - real (ADDN1) </t>
  </si>
  <si>
    <t xml:space="preserve">Total variance to totex allowance post adjustment - NPV adjusted - standard enhancement - materials, plant &amp; equipment - real (ADDN2) </t>
  </si>
  <si>
    <t>Under/(Over)funded totex - standard enhancement - materials, plant &amp; equipment - real</t>
  </si>
  <si>
    <t xml:space="preserve">Under/(Over)funded totex - standard enhancement - materials, plant &amp; equipment - real (WR) </t>
  </si>
  <si>
    <t xml:space="preserve">Under/(Over)funded totex - standard enhancement - materials, plant &amp; equipment - real (WN+) </t>
  </si>
  <si>
    <t xml:space="preserve">Under/(Over)funded totex - standard enhancement - materials, plant &amp; equipment - real (WWN+) </t>
  </si>
  <si>
    <t xml:space="preserve">Under/(Over)funded totex - standard enhancement - materials, plant &amp; equipment - real (BIO) </t>
  </si>
  <si>
    <t xml:space="preserve">Under/(Over)funded totex - standard enhancement - materials, plant &amp; equipment - real (ADDN1) </t>
  </si>
  <si>
    <t xml:space="preserve">Under/(Over)funded totex - standard enhancement - materials, plant &amp; equipment - real (ADDN2) </t>
  </si>
  <si>
    <t>Net totex available for adjustment - 25:25 cost sharing - materials, plant &amp; equipment - real</t>
  </si>
  <si>
    <t xml:space="preserve">Net totex available for adjustment - 25:25 cost sharing - materials, plant &amp; equipment - real (WR) </t>
  </si>
  <si>
    <t xml:space="preserve">Net totex available for adjustment - 25:25 cost sharing - materials, plant &amp; equipment - real (WN+) </t>
  </si>
  <si>
    <t xml:space="preserve">Net totex available for adjustment - 25:25 cost sharing - materials, plant &amp; equipment - real (WWN+) </t>
  </si>
  <si>
    <t xml:space="preserve">Net totex available for adjustment - 25:25 cost sharing - materials, plant &amp; equipment - real (BIO) </t>
  </si>
  <si>
    <t xml:space="preserve">Net totex available for adjustment - 25:25 cost sharing - materials, plant &amp; equipment - real (ADDN1) </t>
  </si>
  <si>
    <t xml:space="preserve">Net totex available for adjustment - 25:25 cost sharing - materials, plant &amp; equipment - real (ADDN2) </t>
  </si>
  <si>
    <t>Net totex post adjustment - 25:25 cost sharing - materials, plant &amp; equipment - real</t>
  </si>
  <si>
    <t xml:space="preserve">Net totex post adjustment - 25:25 cost sharing - materials, plant &amp; equipment - real (WR) </t>
  </si>
  <si>
    <t xml:space="preserve">Net totex post adjustment - 25:25 cost sharing - materials, plant &amp; equipment - real (WN+) </t>
  </si>
  <si>
    <t xml:space="preserve">Net totex post adjustment - 25:25 cost sharing - materials, plant &amp; equipment - real (WWN+) </t>
  </si>
  <si>
    <t xml:space="preserve">Net totex post adjustment - 25:25 cost sharing - materials, plant &amp; equipment - real (BIO) </t>
  </si>
  <si>
    <t xml:space="preserve">Net totex post adjustment - 25:25 cost sharing - materials, plant &amp; equipment - real (ADDN1) </t>
  </si>
  <si>
    <t xml:space="preserve">Net totex post adjustment - 25:25 cost sharing - materials, plant &amp; equipment - real (ADDN2) </t>
  </si>
  <si>
    <t>Variance to totex allowance post adjustment - 25:25 cost sharing - materials, plant &amp; equipment - real</t>
  </si>
  <si>
    <t xml:space="preserve">Variance to totex allowance post adjustment - 25:25 cost sharing - materials, plant &amp; equipment - real (WR) </t>
  </si>
  <si>
    <t xml:space="preserve">Variance to totex allowance post adjustment - 25:25 cost sharing - materials, plant &amp; equipment - real (WN+) </t>
  </si>
  <si>
    <t xml:space="preserve">Variance to totex allowance post adjustment - 25:25 cost sharing - materials, plant &amp; equipment - real (WWN+) </t>
  </si>
  <si>
    <t xml:space="preserve">Variance to totex allowance post adjustment - 25:25 cost sharing - materials, plant &amp; equipment - real (BIO) </t>
  </si>
  <si>
    <t xml:space="preserve">Variance to totex allowance post adjustment - 25:25 cost sharing - materials, plant &amp; equipment - real (ADDN1) </t>
  </si>
  <si>
    <t xml:space="preserve">Variance to totex allowance post adjustment - 25:25 cost sharing - materials, plant &amp; equipment - real (ADDN2) </t>
  </si>
  <si>
    <t>Variance to totex allowance post adjustment - NPV adjusted - 25:25 cost sharing - materials, plant &amp; equipment - real</t>
  </si>
  <si>
    <t xml:space="preserve">Variance to totex allowance post adjustment - NPV adjusted - 25:25 cost sharing - materials, plant &amp; equipment - real (WR) </t>
  </si>
  <si>
    <t xml:space="preserve">Variance to totex allowance post adjustment - NPV adjusted - 25:25 cost sharing - materials, plant &amp; equipment - real (WN+) </t>
  </si>
  <si>
    <t xml:space="preserve">Variance to totex allowance post adjustment - NPV adjusted - 25:25 cost sharing - materials, plant &amp; equipment - real (WWN+) </t>
  </si>
  <si>
    <t xml:space="preserve">Variance to totex allowance post adjustment - NPV adjusted - 25:25 cost sharing - materials, plant &amp; equipment - real (BIO) </t>
  </si>
  <si>
    <t xml:space="preserve">Variance to totex allowance post adjustment - NPV adjusted - 25:25 cost sharing - materials, plant &amp; equipment - real (ADDN1) </t>
  </si>
  <si>
    <t xml:space="preserve">Variance to totex allowance post adjustment - NPV adjusted - 25:25 cost sharing - materials, plant &amp; equipment - real (ADDN2) </t>
  </si>
  <si>
    <t>Total variance to totex allowance post adjustment - NPV adjusted - 25:25 cost sharing - materials, plant &amp; equipment - real</t>
  </si>
  <si>
    <t xml:space="preserve">Total variance to totex allowance post adjustment - NPV adjusted - 25:25 cost sharing - materials, plant &amp; equipment - real (WR) </t>
  </si>
  <si>
    <t xml:space="preserve">Total variance to totex allowance post adjustment - NPV adjusted - 25:25 cost sharing - materials, plant &amp; equipment - real (WN+) </t>
  </si>
  <si>
    <t xml:space="preserve">Total variance to totex allowance post adjustment - NPV adjusted - 25:25 cost sharing - materials, plant &amp; equipment - real (WWN+) </t>
  </si>
  <si>
    <t xml:space="preserve">Total variance to totex allowance post adjustment - NPV adjusted - 25:25 cost sharing - materials, plant &amp; equipment - real (BIO) </t>
  </si>
  <si>
    <t xml:space="preserve">Total variance to totex allowance post adjustment - NPV adjusted - 25:25 cost sharing - materials, plant &amp; equipment - real (ADDN1) </t>
  </si>
  <si>
    <t xml:space="preserve">Total variance to totex allowance post adjustment - NPV adjusted - 25:25 cost sharing - materials, plant &amp; equipment - real (ADDN2) </t>
  </si>
  <si>
    <t>Under/(Over)funded totex - 25:25 cost sharing - materials, plant &amp; equipment - real</t>
  </si>
  <si>
    <t xml:space="preserve">Under/(Over)funded totex - 25:25 cost sharing - materials, plant &amp; equipment - real (WR) </t>
  </si>
  <si>
    <t xml:space="preserve">Under/(Over)funded totex - 25:25 cost sharing - materials, plant &amp; equipment - real (WN+) </t>
  </si>
  <si>
    <t xml:space="preserve">Under/(Over)funded totex - 25:25 cost sharing - materials, plant &amp; equipment - real (WWN+) </t>
  </si>
  <si>
    <t xml:space="preserve">Under/(Over)funded totex - 25:25 cost sharing - materials, plant &amp; equipment - real (BIO) </t>
  </si>
  <si>
    <t xml:space="preserve">Under/(Over)funded totex - 25:25 cost sharing - materials, plant &amp; equipment - real (ADDN1) </t>
  </si>
  <si>
    <t xml:space="preserve">Under/(Over)funded totex - 25:25 cost sharing - materials, plant &amp; equipment - real (ADDN2) </t>
  </si>
  <si>
    <t>Net totex available for adjustment - 40:10 cost sharing - materials, plant &amp; equipment - real</t>
  </si>
  <si>
    <t xml:space="preserve">Net totex available for adjustment - 40:10 cost sharing - materials, plant &amp; equipment - real (WR) </t>
  </si>
  <si>
    <t xml:space="preserve">Net totex available for adjustment - 40:10 cost sharing - materials, plant &amp; equipment - real (WN+) </t>
  </si>
  <si>
    <t xml:space="preserve">Net totex available for adjustment - 40:10 cost sharing - materials, plant &amp; equipment - real (WWN+) </t>
  </si>
  <si>
    <t xml:space="preserve">Net totex available for adjustment - 40:10 cost sharing - materials, plant &amp; equipment - real (BIO) </t>
  </si>
  <si>
    <t xml:space="preserve">Net totex available for adjustment - 40:10 cost sharing - materials, plant &amp; equipment - real (ADDN1) </t>
  </si>
  <si>
    <t xml:space="preserve">Net totex available for adjustment - 40:10 cost sharing - materials, plant &amp; equipment - real (ADDN2) </t>
  </si>
  <si>
    <t>Net totex post adjustment - 40:10 cost sharing - materials, plant &amp; equipment - real</t>
  </si>
  <si>
    <t xml:space="preserve">Net totex post adjustment - 40:10 cost sharing - materials, plant &amp; equipment - real (WR) </t>
  </si>
  <si>
    <t xml:space="preserve">Net totex post adjustment - 40:10 cost sharing - materials, plant &amp; equipment - real (WN+) </t>
  </si>
  <si>
    <t xml:space="preserve">Net totex post adjustment - 40:10 cost sharing - materials, plant &amp; equipment - real (WWN+) </t>
  </si>
  <si>
    <t xml:space="preserve">Net totex post adjustment - 40:10 cost sharing - materials, plant &amp; equipment - real (BIO) </t>
  </si>
  <si>
    <t xml:space="preserve">Net totex post adjustment - 40:10 cost sharing - materials, plant &amp; equipment - real (ADDN1) </t>
  </si>
  <si>
    <t xml:space="preserve">Net totex post adjustment - 40:10 cost sharing - materials, plant &amp; equipment - real (ADDN2) </t>
  </si>
  <si>
    <t>Variance to totex allowance post adjustment - 40:10 cost sharing - materials, plant &amp; equipment - real</t>
  </si>
  <si>
    <t xml:space="preserve">Variance to totex allowance post adjustment - 40:10 cost sharing - materials, plant &amp; equipment - real (WR) </t>
  </si>
  <si>
    <t xml:space="preserve">Variance to totex allowance post adjustment - 40:10 cost sharing - materials, plant &amp; equipment - real (WN+) </t>
  </si>
  <si>
    <t xml:space="preserve">Variance to totex allowance post adjustment - 40:10 cost sharing - materials, plant &amp; equipment - real (WWN+) </t>
  </si>
  <si>
    <t xml:space="preserve">Variance to totex allowance post adjustment - 40:10 cost sharing - materials, plant &amp; equipment - real (BIO) </t>
  </si>
  <si>
    <t xml:space="preserve">Variance to totex allowance post adjustment - 40:10 cost sharing - materials, plant &amp; equipment - real (ADDN1) </t>
  </si>
  <si>
    <t xml:space="preserve">Variance to totex allowance post adjustment - 40:10 cost sharing - materials, plant &amp; equipment - real (ADDN2) </t>
  </si>
  <si>
    <t>Variance to totex allowance post adjustment - NPV adjusted - 40:10 cost sharing - materials, plant &amp; equipment - real</t>
  </si>
  <si>
    <t xml:space="preserve">Variance to totex allowance post adjustment - NPV adjusted - 40:10 cost sharing - materials, plant &amp; equipment - real (WR) </t>
  </si>
  <si>
    <t xml:space="preserve">Variance to totex allowance post adjustment - NPV adjusted - 40:10 cost sharing - materials, plant &amp; equipment - real (WN+) </t>
  </si>
  <si>
    <t xml:space="preserve">Variance to totex allowance post adjustment - NPV adjusted - 40:10 cost sharing - materials, plant &amp; equipment - real (WWN+) </t>
  </si>
  <si>
    <t xml:space="preserve">Variance to totex allowance post adjustment - NPV adjusted - 40:10 cost sharing - materials, plant &amp; equipment - real (BIO) </t>
  </si>
  <si>
    <t xml:space="preserve">Variance to totex allowance post adjustment - NPV adjusted - 40:10 cost sharing - materials, plant &amp; equipment - real (ADDN1) </t>
  </si>
  <si>
    <t xml:space="preserve">Variance to totex allowance post adjustment - NPV adjusted - 40:10 cost sharing - materials, plant &amp; equipment - real (ADDN2) </t>
  </si>
  <si>
    <t>Total variance to totex allowance post adjustment - NPV adjusted - 40:10 cost sharing - materials, plant &amp; equipment - real</t>
  </si>
  <si>
    <t xml:space="preserve">Total variance to totex allowance post adjustment - NPV adjusted - 40:10 cost sharing - materials, plant &amp; equipment - real (WR) </t>
  </si>
  <si>
    <t xml:space="preserve">Total variance to totex allowance post adjustment - NPV adjusted - 40:10 cost sharing - materials, plant &amp; equipment - real (WN+) </t>
  </si>
  <si>
    <t xml:space="preserve">Total variance to totex allowance post adjustment - NPV adjusted - 40:10 cost sharing - materials, plant &amp; equipment - real (WWN+) </t>
  </si>
  <si>
    <t xml:space="preserve">Total variance to totex allowance post adjustment - NPV adjusted - 40:10 cost sharing - materials, plant &amp; equipment - real (BIO) </t>
  </si>
  <si>
    <t xml:space="preserve">Total variance to totex allowance post adjustment - NPV adjusted - 40:10 cost sharing - materials, plant &amp; equipment - real (ADDN1) </t>
  </si>
  <si>
    <t xml:space="preserve">Total variance to totex allowance post adjustment - NPV adjusted - 40:10 cost sharing - materials, plant &amp; equipment - real (ADDN2) </t>
  </si>
  <si>
    <t>Under/(Over)funded totex - 40:10 cost sharing - materials, plant &amp; equipment - real</t>
  </si>
  <si>
    <t xml:space="preserve">Under/(Over)funded totex - 40:10 cost sharing - materials, plant &amp; equipment - real (WR) </t>
  </si>
  <si>
    <t xml:space="preserve">Under/(Over)funded totex - 40:10 cost sharing - materials, plant &amp; equipment - real (WN+) </t>
  </si>
  <si>
    <t xml:space="preserve">Under/(Over)funded totex - 40:10 cost sharing - materials, plant &amp; equipment - real (WWN+) </t>
  </si>
  <si>
    <t xml:space="preserve">Under/(Over)funded totex - 40:10 cost sharing - materials, plant &amp; equipment - real (BIO) </t>
  </si>
  <si>
    <t xml:space="preserve">Under/(Over)funded totex - 40:10 cost sharing - materials, plant &amp; equipment - real (ADDN1) </t>
  </si>
  <si>
    <t xml:space="preserve">Under/(Over)funded totex - 40:10 cost sharing - materials, plant &amp; equipment - real (ADDN2) </t>
  </si>
  <si>
    <t>RCV/REVENUE ADJUSTMENT</t>
  </si>
  <si>
    <t>Under/(Over)funded totex - base - real</t>
  </si>
  <si>
    <t xml:space="preserve">Under/(Over)funded totex - base - real (WR) </t>
  </si>
  <si>
    <t xml:space="preserve">Under/(Over)funded totex - base - real (WN+) </t>
  </si>
  <si>
    <t xml:space="preserve">Under/(Over)funded totex - base - real (WWN+) </t>
  </si>
  <si>
    <t xml:space="preserve">Under/(Over)funded totex - base - real (BIO) </t>
  </si>
  <si>
    <t xml:space="preserve">Under/(Over)funded totex - base - real (ADDN1) </t>
  </si>
  <si>
    <t xml:space="preserve">Under/(Over)funded totex - base - real (ADDN2) </t>
  </si>
  <si>
    <t>Under/(Over)funded totex - enhancement - real</t>
  </si>
  <si>
    <t xml:space="preserve">Under/(Over)funded totex - enhancement - real (WR) </t>
  </si>
  <si>
    <t xml:space="preserve">Under/(Over)funded totex - enhancement - real (WN+) </t>
  </si>
  <si>
    <t xml:space="preserve">Under/(Over)funded totex - enhancement - real (WWN+) </t>
  </si>
  <si>
    <t xml:space="preserve">Under/(Over)funded totex - enhancement - real (BIO) </t>
  </si>
  <si>
    <t xml:space="preserve">Under/(Over)funded totex - enhancement - real (ADDN1) </t>
  </si>
  <si>
    <t xml:space="preserve">Under/(Over)funded totex - enhancement - real (ADDN2) </t>
  </si>
  <si>
    <t>RCV adjustment for real price effects - base - real</t>
  </si>
  <si>
    <t xml:space="preserve">RCV adjustment for real price effects - base - real (WR) </t>
  </si>
  <si>
    <t xml:space="preserve">RCV adjustment for real price effects - base - real (WN+) </t>
  </si>
  <si>
    <t xml:space="preserve">RCV adjustment for real price effects - base - real (WWN+) </t>
  </si>
  <si>
    <t xml:space="preserve">RCV adjustment for real price effects - base - real (BIO) </t>
  </si>
  <si>
    <t xml:space="preserve">RCV adjustment for real price effects - base - real (ADDN1) </t>
  </si>
  <si>
    <t xml:space="preserve">RCV adjustment for real price effects - base - real (ADDN2) </t>
  </si>
  <si>
    <t>RCV adjustment for real price effects - enhancement - real</t>
  </si>
  <si>
    <t xml:space="preserve">RCV adjustment for real price effects - enhancement - real (WR) </t>
  </si>
  <si>
    <t xml:space="preserve">RCV adjustment for real price effects - enhancement - real (WN+) </t>
  </si>
  <si>
    <t xml:space="preserve">RCV adjustment for real price effects - enhancement - real (WWN+) </t>
  </si>
  <si>
    <t xml:space="preserve">RCV adjustment for real price effects - enhancement - real (BIO) </t>
  </si>
  <si>
    <t xml:space="preserve">RCV adjustment for real price effects - enhancement - real (ADDN1) </t>
  </si>
  <si>
    <t xml:space="preserve">RCV adjustment for real price effects - enhancement - real (ADDN2) </t>
  </si>
  <si>
    <t>Revenue adjustment for real price effects - base - real</t>
  </si>
  <si>
    <t xml:space="preserve">Revenue adjustment for real price effects - base - real (WR) </t>
  </si>
  <si>
    <t xml:space="preserve">Revenue adjustment for real price effects - base - real (WN+) </t>
  </si>
  <si>
    <t xml:space="preserve">Revenue adjustment for real price effects - base - real (WWN+) </t>
  </si>
  <si>
    <t xml:space="preserve">Revenue adjustment for real price effects - base - real (BIO) </t>
  </si>
  <si>
    <t xml:space="preserve">Revenue adjustment for real price effects - base - real (ADDN1) </t>
  </si>
  <si>
    <t xml:space="preserve">Revenue adjustment for real price effects - base - real (ADDN2) </t>
  </si>
  <si>
    <t>Revenue adjustment for real price effects - enhancement - real</t>
  </si>
  <si>
    <t xml:space="preserve">Revenue adjustment for real price effects - enhancement - real (WR) </t>
  </si>
  <si>
    <t xml:space="preserve">Revenue adjustment for real price effects - enhancement - real (WN+) </t>
  </si>
  <si>
    <t xml:space="preserve">Revenue adjustment for real price effects - enhancement - real (WWN+) </t>
  </si>
  <si>
    <t xml:space="preserve">Revenue adjustment for real price effects - enhancement - real (BIO) </t>
  </si>
  <si>
    <t xml:space="preserve">Revenue adjustment for real price effects - enhancement - real (ADDN1) </t>
  </si>
  <si>
    <t xml:space="preserve">Revenue adjustment for real price effects - enhancement - real (ADDN2) </t>
  </si>
  <si>
    <t>Total RCV adjustment for real price effects - real</t>
  </si>
  <si>
    <t xml:space="preserve">Total RCV adjustment for real price effects - real (WR) </t>
  </si>
  <si>
    <t xml:space="preserve">Total RCV adjustment for real price effects - real (WN+) </t>
  </si>
  <si>
    <t xml:space="preserve">Total RCV adjustment for real price effects - real (WWN+) </t>
  </si>
  <si>
    <t xml:space="preserve">Total RCV adjustment for real price effects - real (BIO) </t>
  </si>
  <si>
    <t xml:space="preserve">Total RCV adjustment for real price effects - real (ADDN1) </t>
  </si>
  <si>
    <t xml:space="preserve">Total RCV adjustment for real price effects - real (ADDN2) </t>
  </si>
  <si>
    <t>Total revenue adjustment for real price effects - real</t>
  </si>
  <si>
    <t xml:space="preserve">Total revenue adjustment for real price effects - real (WR) </t>
  </si>
  <si>
    <t xml:space="preserve">Total revenue adjustment for real price effects - real (WN+) </t>
  </si>
  <si>
    <t xml:space="preserve">Total revenue adjustment for real price effects - real (WWN+) </t>
  </si>
  <si>
    <t xml:space="preserve">Total revenue adjustment for real price effects - real (BIO) </t>
  </si>
  <si>
    <t xml:space="preserve">Total revenue adjustment for real price effects - real (ADDN1) </t>
  </si>
  <si>
    <t xml:space="preserve">Total revenue adjustment for real price effects - real (ADDN2) </t>
  </si>
  <si>
    <t>TRUE-UP ADJUSTMENTS FOR COST SHARING RECONCILIATION MODEL</t>
  </si>
  <si>
    <t>Real price effects adjustment - standard base - real</t>
  </si>
  <si>
    <t xml:space="preserve">Real price effects adjustment - standard base - real (WR) </t>
  </si>
  <si>
    <t xml:space="preserve">Real price effects adjustment - standard base - real (WN+) </t>
  </si>
  <si>
    <t xml:space="preserve">Real price effects adjustment - standard base - real (WWN+) </t>
  </si>
  <si>
    <t xml:space="preserve">Real price effects adjustment - standard base - real (BIO) </t>
  </si>
  <si>
    <t xml:space="preserve">Real price effects adjustment - standard base - real (ADDN1) </t>
  </si>
  <si>
    <t xml:space="preserve">Real price effects adjustment - standard base - real (ADDN2) </t>
  </si>
  <si>
    <t>Real price effects adjustment - standard enhancement - real</t>
  </si>
  <si>
    <t xml:space="preserve">Real price effects adjustment - standard enhancement - real (WR) </t>
  </si>
  <si>
    <t xml:space="preserve">Real price effects adjustment - standard enhancement - real (WN+) </t>
  </si>
  <si>
    <t xml:space="preserve">Real price effects adjustment - standard enhancement - real (WWN+) </t>
  </si>
  <si>
    <t xml:space="preserve">Real price effects adjustment - standard enhancement - real (BIO) </t>
  </si>
  <si>
    <t xml:space="preserve">Real price effects adjustment - standard enhancement - real (ADDN1) </t>
  </si>
  <si>
    <t xml:space="preserve">Real price effects adjustment - standard enhancement - real (ADDN2) </t>
  </si>
  <si>
    <t>Real price effects adjustment - 25:25 cost sharing - real</t>
  </si>
  <si>
    <t xml:space="preserve">Real price effects adjustment - 25:25 cost sharing - real (WR) </t>
  </si>
  <si>
    <t xml:space="preserve">Real price effects adjustment - 25:25 cost sharing - real (WN+) </t>
  </si>
  <si>
    <t xml:space="preserve">Real price effects adjustment - 25:25 cost sharing - real (WWN+) </t>
  </si>
  <si>
    <t xml:space="preserve">Real price effects adjustment - 25:25 cost sharing - real (BIO) </t>
  </si>
  <si>
    <t xml:space="preserve">Real price effects adjustment - 25:25 cost sharing - real (ADDN1) </t>
  </si>
  <si>
    <t xml:space="preserve">Real price effects adjustment - 25:25 cost sharing - real (ADDN2) </t>
  </si>
  <si>
    <t>Real price effects adjustment - 40:10 cost sharing - real</t>
  </si>
  <si>
    <t xml:space="preserve">Real price effects adjustment - 40:10 cost sharing - real (WR) </t>
  </si>
  <si>
    <t xml:space="preserve">Real price effects adjustment - 40:10 cost sharing - real (WN+) </t>
  </si>
  <si>
    <t xml:space="preserve">Real price effects adjustment - 40:10 cost sharing - real (WWN+) </t>
  </si>
  <si>
    <t xml:space="preserve">Real price effects adjustment - 40:10 cost sharing - real (BIO) </t>
  </si>
  <si>
    <t xml:space="preserve">Real price effects adjustment - 40:10 cost sharing - real (ADDN1) </t>
  </si>
  <si>
    <t xml:space="preserve">Real price effects adjustment - 40:10 cost sharing - real (ADDN2) </t>
  </si>
  <si>
    <t>RCV/revenue adjustment</t>
  </si>
  <si>
    <t xml:space="preserve"> </t>
  </si>
  <si>
    <t>Real price effects adjustments for cost sharing reconciliation model</t>
  </si>
  <si>
    <t>Real price effects feeder model</t>
  </si>
  <si>
    <t>Change log</t>
  </si>
  <si>
    <t>Below are details of changes to the model from the previously published version (May 2025). The changes fix issues that have been identified and implement improvements for clarity and ease of use.</t>
  </si>
  <si>
    <t>Reference</t>
  </si>
  <si>
    <t>Sheet(s) in current model</t>
  </si>
  <si>
    <t>Description of change(s) made</t>
  </si>
  <si>
    <t>Model link(s)</t>
  </si>
  <si>
    <t>n/a</t>
  </si>
  <si>
    <t>Various</t>
  </si>
  <si>
    <t>Different cuts of totex are now used for the energy true-up and the labour true-up. The energy RPE is applied to modelled costs only, whereas the labour RPE is applied to totex allowance for standard base cost sharing. Modelled costs input added.</t>
  </si>
  <si>
    <t>Inputs; Energy; Labour</t>
  </si>
  <si>
    <t>Added switches and calc blocks for including ADDN1 and ADDN2 controls as either water or wastewater (can be ignored if ADDN controls not used by company).</t>
  </si>
  <si>
    <t>Simplified "price control conversion array" inputs and calculations</t>
  </si>
  <si>
    <t>Inputs &amp; Outputs log</t>
  </si>
  <si>
    <t>#</t>
  </si>
  <si>
    <t>Worksheet</t>
  </si>
  <si>
    <t>Input</t>
  </si>
  <si>
    <t>Description</t>
  </si>
  <si>
    <t>Units</t>
  </si>
  <si>
    <t>index</t>
  </si>
  <si>
    <t>Dataset for cost sharing inputs, base outputs</t>
  </si>
  <si>
    <t>Dataset for cost sharing inputs, enhancement outputs</t>
  </si>
  <si>
    <t>Financing cost index used for calculating time value of money adjustments</t>
  </si>
  <si>
    <t>Ofwat pre-populated from PR24 Final Determination</t>
  </si>
  <si>
    <t>Wholesale real WACC determined at final determinations</t>
  </si>
  <si>
    <t>Percentage of totex treated as opex as per the final determinations opex/capex split. This input is repeated for each control.</t>
  </si>
  <si>
    <t>Dataset for cost sharing inputs, other outputs</t>
  </si>
  <si>
    <t>Adjustment made to allowance to account for price control deliverables, prior to any further calculations. This input is repeated for each control.</t>
  </si>
  <si>
    <t>PCD aggregator model</t>
  </si>
  <si>
    <t>Used to apportion energy adjustment between water price controls</t>
  </si>
  <si>
    <t>Used to apportion energy adjustment between wastewater price controls</t>
  </si>
  <si>
    <t xml:space="preserve">Calculated from company allowances based on proportions of expenditure in each relevant price control </t>
  </si>
  <si>
    <t>Totex cost sharing allowance for standard enhancement cost sharing. This input is repeated for each control.</t>
  </si>
  <si>
    <t>Totex cost sharing allowance for 25:25 cost sharing. This input is repeated for each control.</t>
  </si>
  <si>
    <t>Totex cost sharing allowance for 40:10 cost sharing. This input is repeated for each control.</t>
  </si>
  <si>
    <t>Totex cost sharing allowance for standard base costs. This input is repeated for each control.</t>
  </si>
  <si>
    <t>Totex allowance for modelled base costs. This input is repeated for each control.</t>
  </si>
  <si>
    <t>Output</t>
  </si>
  <si>
    <t>RCV adjustments feeder model</t>
  </si>
  <si>
    <t>Revenue adjustments feeder model</t>
  </si>
  <si>
    <t>Cost sharing reconciliation model</t>
  </si>
  <si>
    <t>Non-NPV adjusted totex adjustment for use in cost sharing reconciliation model</t>
  </si>
  <si>
    <t>NPV adjusted under/overfunded totex feeding into RCV adjustments feeder model</t>
  </si>
  <si>
    <t>NPV adjusted under/overfunded totex feeding into revenue adjustments feeder model</t>
  </si>
  <si>
    <t>Amended formula which previously included the addition of "Adjustment due to change in DESNZ industrial energy price index" to remove this term. This now just calculates the difference between "Energy adjustment using outturn prices" and "Real price effects - ex-ante adjustment - energy".</t>
  </si>
  <si>
    <t>Removed input "Adjustment due to change in DESNZ industrial energy price index".</t>
  </si>
  <si>
    <t>Made labelling throughout model more consistent with cost sharing reconciliation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</si>
</sst>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_);_(* \(#,##0.00\);_(* &quot;-&quot;??_);_(@_)"/>
    <numFmt numFmtId="165" formatCode="dd/mm/yyyy;@"/>
    <numFmt numFmtId="166" formatCode="#,##0_);\(#,##0\);&quot;-  &quot;;&quot; &quot;@&quot; &quot;"/>
    <numFmt numFmtId="167" formatCode="#,##0_);\(#,##0\);&quot;-  &quot;;&quot; &quot;@"/>
    <numFmt numFmtId="168" formatCode="dd\ mmm\ yy_);\(###0\);&quot;-  &quot;;&quot; &quot;@&quot; &quot;"/>
    <numFmt numFmtId="169" formatCode="#,##0.0000_);\(#,##0.0000\);&quot;-  &quot;;&quot; &quot;@&quot; &quot;"/>
    <numFmt numFmtId="170" formatCode="0.00%_);\-0.00%_);&quot;-  &quot;;&quot; &quot;@&quot; &quot;"/>
    <numFmt numFmtId="171" formatCode="dd\ mmm\ yyyy_);\(###0\);&quot;-  &quot;;&quot; &quot;@&quot; &quot;"/>
    <numFmt numFmtId="172" formatCode="###0_);\(###0\);&quot;-  &quot;;&quot; &quot;@&quot; &quot;"/>
    <numFmt numFmtId="173" formatCode="0;0;&quot;-&quot;"/>
    <numFmt numFmtId="174" formatCode="0.00%;\-0.00%_);&quot;-  &quot;;&quot; &quot;@&quot; &quot;"/>
    <numFmt numFmtId="175" formatCode="#,##0.0000;\(#,##0.0000\);&quot;-  &quot;;&quot; &quot;@&quot; &quot;"/>
    <numFmt numFmtId="176" formatCode="mmmm\ yyyy;@"/>
    <numFmt numFmtId="177" formatCode="#,##0.0_);\(#,##0.0\);&quot;-  &quot;;&quot; &quot;@&quot; &quot;"/>
    <numFmt numFmtId="178" formatCode="#,##0.00_);\(#,##0.00\);&quot;-  &quot;;&quot; &quot;@&quot; &quot;"/>
  </numFmts>
  <fonts count="47" x14ac:knownFonts="1">
    <font>
      <sz val="8"/>
      <color theme="1"/>
      <name val="Tahoma"/>
      <family val="2"/>
    </font>
    <font>
      <sz val="11"/>
      <color theme="1"/>
      <name val="Arial"/>
      <family val="2"/>
    </font>
    <font>
      <sz val="10"/>
      <name val="Calibri"/>
      <family val="2"/>
    </font>
    <font>
      <sz val="11"/>
      <color theme="1"/>
      <name val="Arial"/>
      <family val="2"/>
    </font>
    <font>
      <sz val="10"/>
      <color theme="1"/>
      <name val="Calibri"/>
      <family val="2"/>
    </font>
    <font>
      <u/>
      <sz val="8"/>
      <color theme="10"/>
      <name val="Tahoma"/>
      <family val="2"/>
    </font>
    <font>
      <u/>
      <sz val="11"/>
      <color theme="10"/>
      <name val="Arial"/>
      <family val="2"/>
    </font>
    <font>
      <sz val="10"/>
      <color rgb="FF000000"/>
      <name val="Calibri"/>
      <family val="2"/>
    </font>
    <font>
      <sz val="10"/>
      <name val="Arial"/>
      <family val="2"/>
    </font>
    <font>
      <sz val="10"/>
      <color theme="1"/>
      <name val="Calibri"/>
      <family val="2"/>
      <scheme val="minor"/>
    </font>
    <font>
      <b/>
      <sz val="10"/>
      <color theme="0"/>
      <name val="Calibri"/>
      <family val="2"/>
    </font>
    <font>
      <b/>
      <sz val="12"/>
      <name val="Calibri"/>
      <family val="2"/>
    </font>
    <font>
      <b/>
      <sz val="10"/>
      <color rgb="FF000000"/>
      <name val="Arial"/>
      <family val="2"/>
    </font>
    <font>
      <sz val="10"/>
      <name val="Calibri"/>
      <family val="2"/>
      <scheme val="minor"/>
    </font>
    <font>
      <b/>
      <sz val="10"/>
      <name val="Calibri"/>
      <family val="2"/>
      <scheme val="minor"/>
    </font>
    <font>
      <u/>
      <sz val="10"/>
      <color rgb="FF000000"/>
      <name val="Arial"/>
      <family val="2"/>
    </font>
    <font>
      <b/>
      <sz val="10"/>
      <name val="Arial"/>
      <family val="2"/>
    </font>
    <font>
      <sz val="10"/>
      <color rgb="FF000000"/>
      <name val="Calibri"/>
      <family val="2"/>
      <scheme val="minor"/>
    </font>
    <font>
      <sz val="24"/>
      <color theme="0"/>
      <name val="Calibri"/>
      <family val="2"/>
      <scheme val="minor"/>
    </font>
    <font>
      <b/>
      <sz val="10"/>
      <color rgb="FF000000"/>
      <name val="Calibri"/>
      <family val="2"/>
      <scheme val="minor"/>
    </font>
    <font>
      <u/>
      <sz val="10"/>
      <name val="Arial"/>
      <family val="2"/>
    </font>
    <font>
      <i/>
      <sz val="10"/>
      <name val="Calibri"/>
      <family val="2"/>
      <scheme val="minor"/>
    </font>
    <font>
      <u/>
      <sz val="10"/>
      <color rgb="FF000000"/>
      <name val="Calibri"/>
      <family val="2"/>
      <scheme val="minor"/>
    </font>
    <font>
      <b/>
      <sz val="8"/>
      <name val="Arial"/>
      <family val="2"/>
    </font>
    <font>
      <sz val="10"/>
      <color rgb="FF0071CE"/>
      <name val="Calibri"/>
      <family val="2"/>
      <scheme val="minor"/>
    </font>
    <font>
      <u/>
      <sz val="10"/>
      <color rgb="FF0071CE"/>
      <name val="Calibri"/>
      <family val="2"/>
      <scheme val="minor"/>
    </font>
    <font>
      <b/>
      <u/>
      <sz val="12"/>
      <color rgb="FF0071CE"/>
      <name val="Calibri"/>
      <family val="2"/>
      <scheme val="minor"/>
    </font>
    <font>
      <b/>
      <u/>
      <sz val="10"/>
      <name val="Arial"/>
      <family val="2"/>
    </font>
    <font>
      <sz val="8"/>
      <color theme="1"/>
      <name val="Arial"/>
      <family val="2"/>
    </font>
    <font>
      <u/>
      <sz val="10"/>
      <name val="Calibri"/>
      <family val="2"/>
      <scheme val="minor"/>
    </font>
    <font>
      <b/>
      <sz val="18"/>
      <name val="Calibri"/>
      <family val="2"/>
      <scheme val="minor"/>
    </font>
    <font>
      <sz val="18"/>
      <name val="Calibri"/>
      <family val="2"/>
      <scheme val="minor"/>
    </font>
    <font>
      <sz val="8"/>
      <color theme="1"/>
      <name val="Tahoma"/>
      <family val="2"/>
    </font>
    <font>
      <b/>
      <sz val="10"/>
      <color rgb="FF0071CE"/>
      <name val="Calibri"/>
      <family val="2"/>
    </font>
    <font>
      <b/>
      <sz val="10"/>
      <color indexed="8"/>
      <name val="Calibri"/>
      <family val="2"/>
      <scheme val="minor"/>
    </font>
    <font>
      <sz val="10"/>
      <color indexed="8"/>
      <name val="Calibri"/>
      <family val="2"/>
      <scheme val="minor"/>
    </font>
    <font>
      <sz val="10"/>
      <color indexed="9"/>
      <name val="Calibri"/>
      <family val="2"/>
      <scheme val="minor"/>
    </font>
    <font>
      <b/>
      <sz val="10"/>
      <color theme="1"/>
      <name val="Calibri"/>
      <family val="2"/>
      <scheme val="minor"/>
    </font>
    <font>
      <sz val="24"/>
      <color theme="0"/>
      <name val="Calibri"/>
      <family val="2"/>
    </font>
    <font>
      <sz val="10"/>
      <color theme="0"/>
      <name val="Calibri"/>
      <family val="2"/>
    </font>
    <font>
      <sz val="10"/>
      <color rgb="FF0071CE"/>
      <name val="Calibri"/>
      <family val="2"/>
    </font>
    <font>
      <sz val="11"/>
      <color theme="1"/>
      <name val="Calibri"/>
      <family val="2"/>
    </font>
    <font>
      <b/>
      <sz val="10"/>
      <name val="Calibri"/>
      <family val="2"/>
    </font>
    <font>
      <sz val="10"/>
      <color theme="1"/>
      <name val="Tahoma"/>
      <family val="2"/>
    </font>
    <font>
      <sz val="10"/>
      <color rgb="FF0070C0"/>
      <name val="Calibri"/>
      <family val="2"/>
    </font>
    <font>
      <u/>
      <sz val="10"/>
      <color theme="10"/>
      <name val="Calibri"/>
      <family val="2"/>
      <scheme val="minor"/>
    </font>
    <font>
      <sz val="8"/>
      <name val="Tahoma"/>
      <family val="2"/>
    </font>
  </fonts>
  <fills count="14">
    <fill>
      <patternFill patternType="none"/>
    </fill>
    <fill>
      <patternFill patternType="gray125"/>
    </fill>
    <fill>
      <patternFill patternType="solid">
        <fgColor rgb="FFFFDB8E"/>
        <bgColor indexed="64"/>
      </patternFill>
    </fill>
    <fill>
      <patternFill patternType="solid">
        <fgColor rgb="FF94368D"/>
        <bgColor indexed="64"/>
      </patternFill>
    </fill>
    <fill>
      <patternFill patternType="solid">
        <fgColor rgb="FFB9D9EC"/>
        <bgColor indexed="64"/>
      </patternFill>
    </fill>
    <fill>
      <patternFill patternType="solid">
        <fgColor rgb="FFFFFF99"/>
        <bgColor indexed="64"/>
      </patternFill>
    </fill>
    <fill>
      <patternFill patternType="solid">
        <fgColor rgb="FFC0C0C0"/>
        <bgColor indexed="64"/>
      </patternFill>
    </fill>
    <fill>
      <patternFill patternType="solid">
        <fgColor rgb="FF003595"/>
        <bgColor indexed="64"/>
      </patternFill>
    </fill>
    <fill>
      <patternFill patternType="solid">
        <fgColor rgb="FF92D050"/>
        <bgColor indexed="64"/>
      </patternFill>
    </fill>
    <fill>
      <patternFill patternType="solid">
        <fgColor theme="0"/>
        <bgColor indexed="64"/>
      </patternFill>
    </fill>
    <fill>
      <patternFill patternType="solid">
        <fgColor rgb="FFDCECF5"/>
        <bgColor indexed="64"/>
      </patternFill>
    </fill>
    <fill>
      <patternFill patternType="solid">
        <fgColor rgb="FFD9D9D9"/>
        <bgColor indexed="64"/>
      </patternFill>
    </fill>
    <fill>
      <patternFill patternType="solid">
        <fgColor theme="8" tint="0.79998168889431442"/>
        <bgColor indexed="64"/>
      </patternFill>
    </fill>
    <fill>
      <patternFill patternType="solid">
        <fgColor theme="0" tint="-0.14999847407452621"/>
        <bgColor indexed="64"/>
      </patternFill>
    </fill>
  </fills>
  <borders count="10">
    <border>
      <left/>
      <right/>
      <top/>
      <bottom/>
      <diagonal/>
    </border>
    <border>
      <left style="thin">
        <color theme="0" tint="-0.24991607409894101"/>
      </left>
      <right/>
      <top style="thin">
        <color theme="0" tint="-0.24991607409894101"/>
      </top>
      <bottom style="thin">
        <color theme="0" tint="-0.24991607409894101"/>
      </bottom>
      <diagonal/>
    </border>
    <border>
      <left style="thin">
        <color theme="0" tint="-0.24988555558946501"/>
      </left>
      <right/>
      <top style="thin">
        <color theme="0" tint="-0.24988555558946501"/>
      </top>
      <bottom style="thin">
        <color theme="0" tint="-0.24988555558946501"/>
      </bottom>
      <diagonal/>
    </border>
    <border>
      <left style="thin">
        <color theme="0" tint="-0.24985503707998902"/>
      </left>
      <right/>
      <top style="thin">
        <color theme="0" tint="-0.24985503707998902"/>
      </top>
      <bottom style="thin">
        <color theme="0" tint="-0.24985503707998902"/>
      </bottom>
      <diagonal/>
    </border>
    <border>
      <left style="thin">
        <color theme="0" tint="-0.24982451857051302"/>
      </left>
      <right/>
      <top style="thin">
        <color theme="0" tint="-0.24982451857051302"/>
      </top>
      <bottom style="thin">
        <color theme="0" tint="-0.24982451857051302"/>
      </bottom>
      <diagonal/>
    </border>
    <border>
      <left style="thin">
        <color indexed="64"/>
      </left>
      <right style="thin">
        <color indexed="64"/>
      </right>
      <top style="thin">
        <color indexed="64"/>
      </top>
      <bottom style="thin">
        <color indexed="64"/>
      </bottom>
      <diagonal/>
    </border>
    <border>
      <left style="thin">
        <color rgb="FF003595"/>
      </left>
      <right style="thin">
        <color rgb="FF003595"/>
      </right>
      <top style="thin">
        <color rgb="FF003595"/>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146">
    <xf numFmtId="166" fontId="0" fillId="0" borderId="0" applyFont="0" applyFill="0" applyBorder="0" applyProtection="0">
      <alignment vertical="top"/>
    </xf>
    <xf numFmtId="166" fontId="2" fillId="0" borderId="0" applyBorder="0">
      <alignment vertical="top"/>
    </xf>
    <xf numFmtId="170" fontId="2" fillId="0" borderId="0" applyBorder="0">
      <alignment vertical="top"/>
    </xf>
    <xf numFmtId="166" fontId="2" fillId="0" borderId="0" applyBorder="0">
      <alignment vertical="top"/>
    </xf>
    <xf numFmtId="168" fontId="2" fillId="0" borderId="0" applyBorder="0">
      <alignment vertical="top"/>
    </xf>
    <xf numFmtId="167" fontId="2" fillId="0" borderId="0" applyFill="0" applyBorder="0" applyProtection="0">
      <alignment vertical="top"/>
    </xf>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2" fillId="0" borderId="0" applyFont="0" applyFill="0" applyBorder="0" applyAlignment="0" applyProtection="0"/>
    <xf numFmtId="171" fontId="2" fillId="0" borderId="0" applyFont="0" applyFill="0" applyBorder="0" applyProtection="0">
      <alignment vertical="top"/>
    </xf>
    <xf numFmtId="171" fontId="2" fillId="0" borderId="0" applyFill="0" applyBorder="0" applyProtection="0">
      <alignment vertical="top"/>
    </xf>
    <xf numFmtId="168" fontId="2" fillId="0" borderId="0" applyFont="0" applyFill="0" applyBorder="0" applyProtection="0">
      <alignment vertical="top"/>
    </xf>
    <xf numFmtId="168" fontId="2" fillId="0" borderId="0" applyFill="0" applyBorder="0" applyProtection="0">
      <alignment vertical="top"/>
    </xf>
    <xf numFmtId="175" fontId="2" fillId="0" borderId="0" applyFont="0" applyFill="0" applyBorder="0" applyProtection="0">
      <alignment vertical="top"/>
    </xf>
    <xf numFmtId="169" fontId="4" fillId="0" borderId="0" applyFill="0" applyBorder="0" applyProtection="0">
      <alignment vertical="top"/>
    </xf>
    <xf numFmtId="169" fontId="2" fillId="0" borderId="0" applyFill="0" applyBorder="0" applyProtection="0">
      <alignment vertical="top"/>
    </xf>
    <xf numFmtId="0" fontId="5" fillId="0" borderId="0" applyNumberFormat="0" applyFill="0" applyBorder="0" applyAlignment="0" applyProtection="0"/>
    <xf numFmtId="0" fontId="6" fillId="0" borderId="0" applyNumberFormat="0" applyFill="0" applyBorder="0" applyAlignment="0" applyProtection="0"/>
    <xf numFmtId="170" fontId="7" fillId="2" borderId="1" applyProtection="0">
      <alignment vertical="top"/>
    </xf>
    <xf numFmtId="170" fontId="7" fillId="2" borderId="2" applyProtection="0">
      <alignment vertical="top"/>
    </xf>
    <xf numFmtId="170" fontId="7" fillId="2" borderId="3" applyProtection="0">
      <alignment vertical="top"/>
    </xf>
    <xf numFmtId="170" fontId="7" fillId="2" borderId="4" applyProtection="0">
      <alignment vertical="top"/>
    </xf>
    <xf numFmtId="166" fontId="7" fillId="2" borderId="1" applyProtection="0">
      <alignment vertical="top"/>
    </xf>
    <xf numFmtId="166" fontId="7" fillId="2" borderId="2" applyProtection="0">
      <alignment vertical="top"/>
    </xf>
    <xf numFmtId="166" fontId="7" fillId="2" borderId="3" applyProtection="0">
      <alignment vertical="top"/>
    </xf>
    <xf numFmtId="166" fontId="7" fillId="2" borderId="4" applyProtection="0">
      <alignment vertical="top"/>
    </xf>
    <xf numFmtId="165" fontId="7" fillId="2" borderId="1" applyProtection="0">
      <alignment vertical="top"/>
    </xf>
    <xf numFmtId="165" fontId="7" fillId="2" borderId="2" applyProtection="0">
      <alignment vertical="top"/>
    </xf>
    <xf numFmtId="165" fontId="7" fillId="2" borderId="3" applyProtection="0">
      <alignment vertical="top"/>
    </xf>
    <xf numFmtId="165" fontId="7" fillId="2" borderId="4" applyProtection="0">
      <alignment vertical="top"/>
    </xf>
    <xf numFmtId="166" fontId="7" fillId="2" borderId="1" applyProtection="0">
      <alignment vertical="top"/>
    </xf>
    <xf numFmtId="166" fontId="7" fillId="2" borderId="2" applyProtection="0">
      <alignment vertical="top"/>
    </xf>
    <xf numFmtId="166" fontId="7" fillId="2" borderId="3" applyProtection="0">
      <alignment vertical="top"/>
    </xf>
    <xf numFmtId="166" fontId="7" fillId="2" borderId="4" applyProtection="0">
      <alignment vertical="top"/>
    </xf>
    <xf numFmtId="166" fontId="2" fillId="0" borderId="0" applyFill="0" applyBorder="0" applyProtection="0">
      <alignment vertical="top"/>
    </xf>
    <xf numFmtId="0" fontId="8" fillId="0" borderId="0"/>
    <xf numFmtId="166" fontId="2" fillId="0" borderId="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6" fontId="9" fillId="0" borderId="0" applyFill="0" applyBorder="0" applyProtection="0">
      <alignment vertical="top"/>
    </xf>
    <xf numFmtId="166" fontId="9" fillId="0" borderId="0" applyFill="0" applyBorder="0" applyProtection="0">
      <alignment vertical="top"/>
    </xf>
    <xf numFmtId="166" fontId="2" fillId="0" borderId="0" applyFill="0" applyBorder="0" applyProtection="0">
      <alignment vertical="top"/>
    </xf>
    <xf numFmtId="0" fontId="4" fillId="0" borderId="0"/>
    <xf numFmtId="166"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6" fontId="3" fillId="0" borderId="0" applyFont="0" applyFill="0" applyBorder="0" applyProtection="0">
      <alignment vertical="top"/>
    </xf>
    <xf numFmtId="166" fontId="3" fillId="0" borderId="0" applyFont="0" applyFill="0" applyBorder="0" applyProtection="0">
      <alignment vertical="top"/>
    </xf>
    <xf numFmtId="166" fontId="3" fillId="0" borderId="0" applyFont="0" applyFill="0" applyBorder="0" applyProtection="0">
      <alignment vertical="top"/>
    </xf>
    <xf numFmtId="166" fontId="3" fillId="0" borderId="0" applyFont="0" applyFill="0" applyBorder="0" applyProtection="0">
      <alignment vertical="top"/>
    </xf>
    <xf numFmtId="166" fontId="3" fillId="0" borderId="0" applyFont="0" applyFill="0" applyBorder="0" applyProtection="0">
      <alignment vertical="top"/>
    </xf>
    <xf numFmtId="166" fontId="3" fillId="0" borderId="0" applyFont="0" applyFill="0" applyBorder="0" applyProtection="0">
      <alignment vertical="top"/>
    </xf>
    <xf numFmtId="166" fontId="3" fillId="0" borderId="0" applyFont="0" applyFill="0" applyBorder="0" applyProtection="0">
      <alignment vertical="top"/>
    </xf>
    <xf numFmtId="166" fontId="3" fillId="0" borderId="0" applyFont="0" applyFill="0" applyBorder="0" applyProtection="0">
      <alignment vertical="top"/>
    </xf>
    <xf numFmtId="166" fontId="3" fillId="0" borderId="0" applyFont="0" applyFill="0" applyBorder="0" applyProtection="0">
      <alignment vertical="top"/>
    </xf>
    <xf numFmtId="166" fontId="3" fillId="0" borderId="0" applyFont="0" applyFill="0" applyBorder="0" applyProtection="0">
      <alignment vertical="top"/>
    </xf>
    <xf numFmtId="166" fontId="3" fillId="0" borderId="0" applyFont="0" applyFill="0" applyBorder="0" applyProtection="0">
      <alignment vertical="top"/>
    </xf>
    <xf numFmtId="166" fontId="3" fillId="0" borderId="0" applyFont="0" applyFill="0" applyBorder="0" applyProtection="0">
      <alignment vertical="top"/>
    </xf>
    <xf numFmtId="166" fontId="3" fillId="0" borderId="0" applyFont="0" applyFill="0" applyBorder="0" applyProtection="0">
      <alignment vertical="top"/>
    </xf>
    <xf numFmtId="166" fontId="3" fillId="0" borderId="0" applyFont="0" applyFill="0" applyBorder="0" applyProtection="0">
      <alignment vertical="top"/>
    </xf>
    <xf numFmtId="166"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4" fontId="32" fillId="0" borderId="0" applyFont="0" applyFill="0" applyBorder="0" applyProtection="0">
      <alignment vertical="top"/>
    </xf>
    <xf numFmtId="170" fontId="2" fillId="0" borderId="0" applyFill="0" applyBorder="0" applyProtection="0">
      <alignment vertical="top"/>
    </xf>
    <xf numFmtId="170" fontId="9" fillId="0" borderId="0" applyFill="0" applyBorder="0" applyProtection="0">
      <alignment vertical="top"/>
    </xf>
    <xf numFmtId="170" fontId="2" fillId="0" borderId="0" applyFill="0" applyBorder="0" applyProtection="0">
      <alignment vertical="top"/>
    </xf>
    <xf numFmtId="170" fontId="3" fillId="0" borderId="0" applyFont="0" applyFill="0" applyBorder="0" applyProtection="0">
      <alignment vertical="top"/>
    </xf>
    <xf numFmtId="170" fontId="3" fillId="0" borderId="0" applyFont="0" applyFill="0" applyBorder="0" applyProtection="0">
      <alignment vertical="top"/>
    </xf>
    <xf numFmtId="170" fontId="3" fillId="0" borderId="0" applyFont="0" applyFill="0" applyBorder="0" applyProtection="0">
      <alignment vertical="top"/>
    </xf>
    <xf numFmtId="170" fontId="3" fillId="0" borderId="0" applyFont="0" applyFill="0" applyBorder="0" applyProtection="0">
      <alignment vertical="top"/>
    </xf>
    <xf numFmtId="170" fontId="3" fillId="0" borderId="0" applyFont="0" applyFill="0" applyBorder="0" applyProtection="0">
      <alignment vertical="top"/>
    </xf>
    <xf numFmtId="170" fontId="3" fillId="0" borderId="0" applyFont="0" applyFill="0" applyBorder="0" applyProtection="0">
      <alignment vertical="top"/>
    </xf>
    <xf numFmtId="170" fontId="3" fillId="0" borderId="0" applyFont="0" applyFill="0" applyBorder="0" applyProtection="0">
      <alignment vertical="top"/>
    </xf>
    <xf numFmtId="170" fontId="3" fillId="0" borderId="0" applyFont="0" applyFill="0" applyBorder="0" applyProtection="0">
      <alignment vertical="top"/>
    </xf>
    <xf numFmtId="170" fontId="3" fillId="0" borderId="0" applyFont="0" applyFill="0" applyBorder="0" applyProtection="0">
      <alignment vertical="top"/>
    </xf>
    <xf numFmtId="170" fontId="3" fillId="0" borderId="0" applyFont="0" applyFill="0" applyBorder="0" applyProtection="0">
      <alignment vertical="top"/>
    </xf>
    <xf numFmtId="170" fontId="3" fillId="0" borderId="0" applyFont="0" applyFill="0" applyBorder="0" applyProtection="0">
      <alignment vertical="top"/>
    </xf>
    <xf numFmtId="170" fontId="3" fillId="0" borderId="0" applyFont="0" applyFill="0" applyBorder="0" applyProtection="0">
      <alignment vertical="top"/>
    </xf>
    <xf numFmtId="170" fontId="3" fillId="0" borderId="0" applyFont="0" applyFill="0" applyBorder="0" applyProtection="0">
      <alignment vertical="top"/>
    </xf>
    <xf numFmtId="170" fontId="3" fillId="0" borderId="0" applyFont="0" applyFill="0" applyBorder="0" applyProtection="0">
      <alignment vertical="top"/>
    </xf>
    <xf numFmtId="170" fontId="3" fillId="0" borderId="0" applyFont="0" applyFill="0" applyBorder="0" applyProtection="0">
      <alignment vertical="top"/>
    </xf>
    <xf numFmtId="170" fontId="3" fillId="0" borderId="0" applyFont="0" applyFill="0" applyBorder="0" applyProtection="0">
      <alignment vertical="top"/>
    </xf>
    <xf numFmtId="167" fontId="2" fillId="0" borderId="0" applyBorder="0">
      <alignment vertical="top"/>
    </xf>
    <xf numFmtId="9" fontId="2" fillId="0" borderId="0" applyBorder="0">
      <alignment vertical="top"/>
    </xf>
    <xf numFmtId="167" fontId="2" fillId="0" borderId="0" applyBorder="0">
      <alignment vertical="top"/>
    </xf>
    <xf numFmtId="168" fontId="7" fillId="0" borderId="0" applyBorder="0">
      <alignment vertical="top"/>
    </xf>
    <xf numFmtId="0" fontId="10" fillId="3" borderId="0" applyNumberFormat="0" applyBorder="0" applyAlignment="0" applyProtection="0"/>
    <xf numFmtId="172" fontId="2" fillId="0" borderId="0" applyFont="0" applyFill="0" applyBorder="0" applyProtection="0">
      <alignment vertical="top"/>
    </xf>
    <xf numFmtId="172" fontId="2" fillId="0" borderId="0" applyFill="0" applyBorder="0" applyProtection="0">
      <alignment vertical="top"/>
    </xf>
    <xf numFmtId="166" fontId="32" fillId="0" borderId="0" applyFont="0" applyFill="0" applyBorder="0" applyProtection="0">
      <alignment vertical="top"/>
    </xf>
    <xf numFmtId="0" fontId="1" fillId="0" borderId="0"/>
    <xf numFmtId="0" fontId="4" fillId="0" borderId="0"/>
    <xf numFmtId="0" fontId="1" fillId="0" borderId="0"/>
    <xf numFmtId="0" fontId="1" fillId="0" borderId="0"/>
    <xf numFmtId="0" fontId="32" fillId="0" borderId="0" applyFont="0" applyFill="0" applyBorder="0" applyProtection="0">
      <alignment vertical="top"/>
    </xf>
    <xf numFmtId="166" fontId="2" fillId="0" borderId="0" applyFill="0" applyBorder="0" applyProtection="0">
      <alignment vertical="top"/>
    </xf>
  </cellStyleXfs>
  <cellXfs count="157">
    <xf numFmtId="166" fontId="0" fillId="0" borderId="0" xfId="0">
      <alignment vertical="top"/>
    </xf>
    <xf numFmtId="178" fontId="2" fillId="0" borderId="0" xfId="3" applyNumberFormat="1">
      <alignment vertical="top"/>
    </xf>
    <xf numFmtId="170" fontId="2" fillId="0" borderId="0" xfId="2">
      <alignment vertical="top"/>
    </xf>
    <xf numFmtId="166" fontId="7" fillId="0" borderId="0" xfId="1" applyFont="1">
      <alignment vertical="top"/>
    </xf>
    <xf numFmtId="178" fontId="7" fillId="0" borderId="0" xfId="3" applyNumberFormat="1" applyFont="1">
      <alignment vertical="top"/>
    </xf>
    <xf numFmtId="169" fontId="2" fillId="0" borderId="0" xfId="1" applyNumberFormat="1">
      <alignment vertical="top"/>
    </xf>
    <xf numFmtId="0" fontId="11" fillId="4" borderId="0" xfId="78" applyFont="1" applyFill="1" applyAlignment="1">
      <alignment vertical="top"/>
    </xf>
    <xf numFmtId="169" fontId="7" fillId="0" borderId="0" xfId="1" applyNumberFormat="1" applyFont="1">
      <alignment vertical="top"/>
    </xf>
    <xf numFmtId="170" fontId="7" fillId="0" borderId="0" xfId="2" applyFont="1">
      <alignment vertical="top"/>
    </xf>
    <xf numFmtId="178" fontId="7" fillId="5" borderId="1" xfId="52" applyNumberFormat="1" applyFill="1" applyProtection="1">
      <alignment vertical="top"/>
      <protection locked="0"/>
    </xf>
    <xf numFmtId="166" fontId="2" fillId="0" borderId="0" xfId="1">
      <alignment vertical="top"/>
    </xf>
    <xf numFmtId="166" fontId="12" fillId="0" borderId="0" xfId="56" applyFont="1">
      <alignment vertical="top"/>
    </xf>
    <xf numFmtId="166" fontId="7" fillId="0" borderId="0" xfId="56" applyFont="1">
      <alignment vertical="top"/>
    </xf>
    <xf numFmtId="167" fontId="13" fillId="0" borderId="0" xfId="5" applyFont="1">
      <alignment vertical="top"/>
    </xf>
    <xf numFmtId="167" fontId="13" fillId="6" borderId="0" xfId="5" applyFont="1" applyFill="1" applyAlignment="1">
      <alignment horizontal="right" vertical="top"/>
    </xf>
    <xf numFmtId="168" fontId="14" fillId="0" borderId="0" xfId="34" applyFont="1">
      <alignment vertical="top"/>
    </xf>
    <xf numFmtId="178" fontId="2" fillId="0" borderId="0" xfId="134" applyNumberFormat="1">
      <alignment vertical="top"/>
    </xf>
    <xf numFmtId="168" fontId="2" fillId="0" borderId="0" xfId="4">
      <alignment vertical="top"/>
    </xf>
    <xf numFmtId="166" fontId="15" fillId="0" borderId="0" xfId="56" applyFont="1">
      <alignment vertical="top"/>
    </xf>
    <xf numFmtId="166" fontId="7" fillId="0" borderId="0" xfId="56" applyFont="1" applyAlignment="1">
      <alignment horizontal="right" vertical="top"/>
    </xf>
    <xf numFmtId="169" fontId="7" fillId="5" borderId="1" xfId="52" applyNumberFormat="1" applyFill="1" applyProtection="1">
      <alignment vertical="top"/>
      <protection locked="0"/>
    </xf>
    <xf numFmtId="170" fontId="7" fillId="5" borderId="1" xfId="40" applyFill="1" applyProtection="1">
      <alignment vertical="top"/>
      <protection locked="0"/>
    </xf>
    <xf numFmtId="166" fontId="16" fillId="0" borderId="0" xfId="56" applyFont="1">
      <alignment vertical="top"/>
    </xf>
    <xf numFmtId="166" fontId="2" fillId="0" borderId="0" xfId="56">
      <alignment vertical="top"/>
    </xf>
    <xf numFmtId="178" fontId="2" fillId="0" borderId="0" xfId="56" applyNumberFormat="1">
      <alignment vertical="top"/>
    </xf>
    <xf numFmtId="166" fontId="17" fillId="0" borderId="0" xfId="56" applyFont="1">
      <alignment vertical="top"/>
    </xf>
    <xf numFmtId="166" fontId="14" fillId="0" borderId="0" xfId="56" applyFont="1">
      <alignment vertical="top"/>
    </xf>
    <xf numFmtId="168" fontId="7" fillId="0" borderId="0" xfId="4" applyFont="1">
      <alignment vertical="top"/>
    </xf>
    <xf numFmtId="172" fontId="2" fillId="0" borderId="0" xfId="1" applyNumberFormat="1">
      <alignment vertical="top"/>
    </xf>
    <xf numFmtId="166" fontId="18" fillId="7" borderId="0" xfId="0" applyFont="1" applyFill="1">
      <alignment vertical="top"/>
    </xf>
    <xf numFmtId="172" fontId="7" fillId="0" borderId="0" xfId="1" applyNumberFormat="1" applyFont="1">
      <alignment vertical="top"/>
    </xf>
    <xf numFmtId="172" fontId="17" fillId="0" borderId="0" xfId="137" applyFont="1">
      <alignment vertical="top"/>
    </xf>
    <xf numFmtId="166" fontId="19" fillId="0" borderId="0" xfId="56" applyFont="1">
      <alignment vertical="top"/>
    </xf>
    <xf numFmtId="166" fontId="13" fillId="7" borderId="0" xfId="56" applyFont="1" applyFill="1">
      <alignment vertical="top"/>
    </xf>
    <xf numFmtId="166" fontId="20" fillId="0" borderId="0" xfId="56" applyFont="1">
      <alignment vertical="top"/>
    </xf>
    <xf numFmtId="169" fontId="2" fillId="0" borderId="0" xfId="56" applyNumberFormat="1">
      <alignment vertical="top"/>
    </xf>
    <xf numFmtId="170" fontId="2" fillId="0" borderId="0" xfId="56" applyNumberFormat="1">
      <alignment vertical="top"/>
    </xf>
    <xf numFmtId="168" fontId="17" fillId="0" borderId="0" xfId="33" applyFont="1">
      <alignment vertical="top"/>
    </xf>
    <xf numFmtId="173" fontId="13" fillId="0" borderId="0" xfId="0" applyNumberFormat="1" applyFont="1" applyFill="1" applyBorder="1" applyAlignment="1">
      <alignment horizontal="center" vertical="top"/>
    </xf>
    <xf numFmtId="168" fontId="21" fillId="0" borderId="0" xfId="34" applyFont="1">
      <alignment vertical="top"/>
    </xf>
    <xf numFmtId="166" fontId="13" fillId="0" borderId="0" xfId="56" applyFont="1">
      <alignment vertical="top"/>
    </xf>
    <xf numFmtId="173" fontId="13" fillId="8" borderId="0" xfId="0" applyNumberFormat="1" applyFont="1" applyFill="1" applyBorder="1" applyAlignment="1">
      <alignment horizontal="center" vertical="top"/>
    </xf>
    <xf numFmtId="166" fontId="22" fillId="0" borderId="0" xfId="56" applyFont="1">
      <alignment vertical="top"/>
    </xf>
    <xf numFmtId="172" fontId="17" fillId="0" borderId="0" xfId="137" applyFont="1" applyFill="1">
      <alignment vertical="top"/>
    </xf>
    <xf numFmtId="166" fontId="8" fillId="0" borderId="0" xfId="56" applyFont="1">
      <alignment vertical="top"/>
    </xf>
    <xf numFmtId="166" fontId="17" fillId="0" borderId="0" xfId="56" applyFont="1" applyAlignment="1">
      <alignment horizontal="right" vertical="top"/>
    </xf>
    <xf numFmtId="166" fontId="2" fillId="0" borderId="0" xfId="56" applyAlignment="1">
      <alignment horizontal="right" vertical="top"/>
    </xf>
    <xf numFmtId="166" fontId="23" fillId="0" borderId="0" xfId="0" applyFont="1">
      <alignment vertical="top"/>
    </xf>
    <xf numFmtId="166" fontId="16" fillId="0" borderId="0" xfId="0" applyFont="1">
      <alignment vertical="top"/>
    </xf>
    <xf numFmtId="166" fontId="24" fillId="0" borderId="0" xfId="0" applyFont="1">
      <alignment vertical="top"/>
    </xf>
    <xf numFmtId="166" fontId="25" fillId="0" borderId="0" xfId="0" applyFont="1">
      <alignment vertical="top"/>
    </xf>
    <xf numFmtId="166" fontId="26" fillId="0" borderId="0" xfId="0" applyFont="1">
      <alignment vertical="top"/>
    </xf>
    <xf numFmtId="166" fontId="27" fillId="0" borderId="0" xfId="56" applyFont="1">
      <alignment vertical="top"/>
    </xf>
    <xf numFmtId="166" fontId="13" fillId="0" borderId="0" xfId="56" applyFont="1" applyFill="1">
      <alignment vertical="top"/>
    </xf>
    <xf numFmtId="166" fontId="14" fillId="0" borderId="0" xfId="0" applyFont="1">
      <alignment vertical="top"/>
    </xf>
    <xf numFmtId="166" fontId="17" fillId="0" borderId="0" xfId="0" applyFont="1">
      <alignment vertical="top"/>
    </xf>
    <xf numFmtId="166" fontId="19" fillId="0" borderId="0" xfId="0" applyFont="1">
      <alignment vertical="top"/>
    </xf>
    <xf numFmtId="166" fontId="20" fillId="0" borderId="0" xfId="0" applyFont="1">
      <alignment vertical="top"/>
    </xf>
    <xf numFmtId="166" fontId="7" fillId="5" borderId="1" xfId="52" applyFill="1" applyProtection="1">
      <alignment vertical="top"/>
      <protection locked="0"/>
    </xf>
    <xf numFmtId="168" fontId="7" fillId="5" borderId="1" xfId="48" applyNumberFormat="1" applyFill="1" applyProtection="1">
      <alignment vertical="top"/>
      <protection locked="0"/>
    </xf>
    <xf numFmtId="166" fontId="28" fillId="0" borderId="0" xfId="0" applyFont="1">
      <alignment vertical="top"/>
    </xf>
    <xf numFmtId="166" fontId="8" fillId="0" borderId="0" xfId="0" applyFont="1">
      <alignment vertical="top"/>
    </xf>
    <xf numFmtId="166" fontId="0" fillId="0" borderId="0" xfId="0" applyAlignment="1">
      <alignment horizontal="right" vertical="top"/>
    </xf>
    <xf numFmtId="166" fontId="8" fillId="0" borderId="0" xfId="56" applyFont="1" applyAlignment="1">
      <alignment horizontal="left" vertical="top"/>
    </xf>
    <xf numFmtId="166" fontId="17" fillId="0" borderId="0" xfId="56" applyFont="1" applyAlignment="1">
      <alignment horizontal="left" vertical="top"/>
    </xf>
    <xf numFmtId="168" fontId="13" fillId="0" borderId="0" xfId="34" applyFont="1">
      <alignment vertical="top"/>
    </xf>
    <xf numFmtId="0" fontId="2" fillId="4" borderId="0" xfId="78" applyFont="1" applyFill="1" applyAlignment="1">
      <alignment vertical="top"/>
    </xf>
    <xf numFmtId="166" fontId="9" fillId="0" borderId="0" xfId="0" applyFont="1" applyAlignment="1"/>
    <xf numFmtId="166" fontId="29" fillId="0" borderId="0" xfId="56" applyFont="1">
      <alignment vertical="top"/>
    </xf>
    <xf numFmtId="166" fontId="13" fillId="0" borderId="0" xfId="56" applyFont="1" applyFill="1" applyAlignment="1">
      <alignment horizontal="left" vertical="center"/>
    </xf>
    <xf numFmtId="176" fontId="13" fillId="0" borderId="0" xfId="137" applyNumberFormat="1" applyFont="1" applyFill="1" applyAlignment="1">
      <alignment horizontal="left" vertical="top"/>
    </xf>
    <xf numFmtId="166" fontId="16" fillId="0" borderId="0" xfId="56" applyFont="1" applyAlignment="1">
      <alignment horizontal="left" vertical="top"/>
    </xf>
    <xf numFmtId="166" fontId="18" fillId="7" borderId="0" xfId="0" applyFont="1" applyFill="1" applyAlignment="1">
      <alignment horizontal="left" vertical="top"/>
    </xf>
    <xf numFmtId="166" fontId="13" fillId="0" borderId="0" xfId="56" applyFont="1" applyAlignment="1">
      <alignment horizontal="left" vertical="top"/>
    </xf>
    <xf numFmtId="166" fontId="30" fillId="0" borderId="0" xfId="56" applyFont="1" applyFill="1">
      <alignment vertical="top"/>
    </xf>
    <xf numFmtId="166" fontId="17" fillId="0" borderId="0" xfId="0" applyFont="1" applyAlignment="1">
      <alignment horizontal="right" vertical="top"/>
    </xf>
    <xf numFmtId="166" fontId="5" fillId="0" borderId="0" xfId="38" applyNumberFormat="1" applyFill="1" applyAlignment="1">
      <alignment vertical="top"/>
    </xf>
    <xf numFmtId="177" fontId="13" fillId="0" borderId="0" xfId="56" applyNumberFormat="1" applyFont="1" applyFill="1" applyAlignment="1">
      <alignment horizontal="left" vertical="top"/>
    </xf>
    <xf numFmtId="168" fontId="17" fillId="0" borderId="0" xfId="33" applyFont="1" applyFill="1">
      <alignment vertical="top"/>
    </xf>
    <xf numFmtId="166" fontId="22" fillId="0" borderId="0" xfId="0" applyFont="1">
      <alignment vertical="top"/>
    </xf>
    <xf numFmtId="166" fontId="31" fillId="0" borderId="0" xfId="56" applyFont="1" applyFill="1">
      <alignment vertical="top"/>
    </xf>
    <xf numFmtId="166" fontId="7" fillId="0" borderId="0" xfId="56" applyFont="1" applyFill="1" applyAlignment="1">
      <alignment horizontal="right" vertical="top"/>
    </xf>
    <xf numFmtId="166" fontId="16" fillId="0" borderId="0" xfId="56" applyFont="1" applyFill="1">
      <alignment vertical="top"/>
    </xf>
    <xf numFmtId="166" fontId="12" fillId="0" borderId="0" xfId="56" applyFont="1" applyFill="1">
      <alignment vertical="top"/>
    </xf>
    <xf numFmtId="166" fontId="18" fillId="7" borderId="0" xfId="139" applyFont="1" applyFill="1">
      <alignment vertical="top"/>
    </xf>
    <xf numFmtId="0" fontId="9" fillId="7" borderId="0" xfId="140" applyFont="1" applyFill="1"/>
    <xf numFmtId="0" fontId="14" fillId="9" borderId="0" xfId="140" applyFont="1" applyFill="1" applyAlignment="1">
      <alignment vertical="top"/>
    </xf>
    <xf numFmtId="0" fontId="13" fillId="9" borderId="0" xfId="140" applyFont="1" applyFill="1" applyAlignment="1">
      <alignment vertical="top"/>
    </xf>
    <xf numFmtId="0" fontId="13" fillId="9" borderId="0" xfId="140" applyFont="1" applyFill="1" applyAlignment="1">
      <alignment horizontal="center" vertical="top"/>
    </xf>
    <xf numFmtId="0" fontId="9" fillId="9" borderId="0" xfId="140" applyFont="1" applyFill="1"/>
    <xf numFmtId="0" fontId="33" fillId="10" borderId="0" xfId="141" applyFont="1" applyFill="1" applyAlignment="1">
      <alignment vertical="center"/>
    </xf>
    <xf numFmtId="0" fontId="34" fillId="9" borderId="0" xfId="140" applyFont="1" applyFill="1" applyAlignment="1">
      <alignment vertical="top"/>
    </xf>
    <xf numFmtId="0" fontId="35" fillId="9" borderId="0" xfId="140" applyFont="1" applyFill="1" applyAlignment="1">
      <alignment vertical="top"/>
    </xf>
    <xf numFmtId="0" fontId="14" fillId="9" borderId="0" xfId="140" applyFont="1" applyFill="1" applyAlignment="1">
      <alignment horizontal="centerContinuous" vertical="top"/>
    </xf>
    <xf numFmtId="0" fontId="36" fillId="9" borderId="0" xfId="140" applyFont="1" applyFill="1" applyAlignment="1">
      <alignment horizontal="centerContinuous" vertical="top"/>
    </xf>
    <xf numFmtId="0" fontId="13" fillId="9" borderId="0" xfId="140" applyFont="1" applyFill="1" applyAlignment="1">
      <alignment horizontal="centerContinuous" vertical="top"/>
    </xf>
    <xf numFmtId="0" fontId="14" fillId="9" borderId="0" xfId="140" applyFont="1" applyFill="1" applyAlignment="1">
      <alignment horizontal="center" vertical="top"/>
    </xf>
    <xf numFmtId="0" fontId="9" fillId="9" borderId="0" xfId="140" applyFont="1" applyFill="1" applyAlignment="1">
      <alignment vertical="top"/>
    </xf>
    <xf numFmtId="0" fontId="34" fillId="9" borderId="0" xfId="140" applyFont="1" applyFill="1" applyAlignment="1">
      <alignment horizontal="centerContinuous" vertical="top"/>
    </xf>
    <xf numFmtId="0" fontId="35" fillId="9" borderId="0" xfId="140" applyFont="1" applyFill="1" applyAlignment="1">
      <alignment horizontal="centerContinuous" vertical="top"/>
    </xf>
    <xf numFmtId="0" fontId="37" fillId="11" borderId="0" xfId="142" applyFont="1" applyFill="1" applyAlignment="1">
      <alignment vertical="top"/>
    </xf>
    <xf numFmtId="0" fontId="37" fillId="11" borderId="0" xfId="142" applyFont="1" applyFill="1" applyAlignment="1">
      <alignment wrapText="1"/>
    </xf>
    <xf numFmtId="0" fontId="37" fillId="11" borderId="0" xfId="142" applyFont="1" applyFill="1" applyAlignment="1">
      <alignment horizontal="left" vertical="center" wrapText="1"/>
    </xf>
    <xf numFmtId="0" fontId="37" fillId="11" borderId="0" xfId="142" applyFont="1" applyFill="1" applyAlignment="1">
      <alignment vertical="top" wrapText="1"/>
    </xf>
    <xf numFmtId="0" fontId="9" fillId="0" borderId="0" xfId="142" applyFont="1"/>
    <xf numFmtId="0" fontId="9" fillId="0" borderId="0" xfId="140" applyFont="1" applyAlignment="1">
      <alignment vertical="top"/>
    </xf>
    <xf numFmtId="0" fontId="9" fillId="0" borderId="0" xfId="140" applyFont="1"/>
    <xf numFmtId="166" fontId="20" fillId="0" borderId="0" xfId="56" applyFont="1" applyFill="1">
      <alignment vertical="top"/>
    </xf>
    <xf numFmtId="166" fontId="2" fillId="0" borderId="0" xfId="56" applyFill="1" applyAlignment="1">
      <alignment horizontal="right" vertical="top"/>
    </xf>
    <xf numFmtId="166" fontId="16" fillId="9" borderId="0" xfId="56" applyFont="1" applyFill="1">
      <alignment vertical="top"/>
    </xf>
    <xf numFmtId="166" fontId="20" fillId="9" borderId="0" xfId="56" applyFont="1" applyFill="1">
      <alignment vertical="top"/>
    </xf>
    <xf numFmtId="166" fontId="12" fillId="9" borderId="0" xfId="56" applyFont="1" applyFill="1">
      <alignment vertical="top"/>
    </xf>
    <xf numFmtId="166" fontId="15" fillId="9" borderId="0" xfId="56" applyFont="1" applyFill="1">
      <alignment vertical="top"/>
    </xf>
    <xf numFmtId="166" fontId="16" fillId="9" borderId="0" xfId="0" applyFont="1" applyFill="1">
      <alignment vertical="top"/>
    </xf>
    <xf numFmtId="166" fontId="23" fillId="9" borderId="0" xfId="0" applyFont="1" applyFill="1">
      <alignment vertical="top"/>
    </xf>
    <xf numFmtId="166" fontId="0" fillId="9" borderId="0" xfId="0" applyFill="1" applyAlignment="1">
      <alignment horizontal="right" vertical="top"/>
    </xf>
    <xf numFmtId="166" fontId="20" fillId="9" borderId="0" xfId="0" applyFont="1" applyFill="1">
      <alignment vertical="top"/>
    </xf>
    <xf numFmtId="166" fontId="8" fillId="9" borderId="0" xfId="56" applyFont="1" applyFill="1" applyAlignment="1">
      <alignment horizontal="left" vertical="top"/>
    </xf>
    <xf numFmtId="166" fontId="38" fillId="7" borderId="0" xfId="0" applyFont="1" applyFill="1">
      <alignment vertical="top"/>
    </xf>
    <xf numFmtId="166" fontId="39" fillId="7" borderId="0" xfId="0" applyFont="1" applyFill="1">
      <alignment vertical="top"/>
    </xf>
    <xf numFmtId="0" fontId="1" fillId="0" borderId="0" xfId="143"/>
    <xf numFmtId="166" fontId="40" fillId="12" borderId="6" xfId="0" applyFont="1" applyFill="1" applyBorder="1" applyAlignment="1">
      <alignment horizontal="center" vertical="center" wrapText="1"/>
    </xf>
    <xf numFmtId="0" fontId="40" fillId="0" borderId="5" xfId="143" applyFont="1" applyBorder="1" applyAlignment="1">
      <alignment vertical="center" wrapText="1"/>
    </xf>
    <xf numFmtId="0" fontId="4" fillId="0" borderId="5" xfId="143" applyFont="1" applyBorder="1" applyAlignment="1">
      <alignment vertical="center" wrapText="1"/>
    </xf>
    <xf numFmtId="166" fontId="41" fillId="0" borderId="5" xfId="143" applyNumberFormat="1" applyFont="1" applyBorder="1" applyAlignment="1">
      <alignment horizontal="center" vertical="center"/>
    </xf>
    <xf numFmtId="0" fontId="40" fillId="0" borderId="9" xfId="143" applyFont="1" applyBorder="1" applyAlignment="1">
      <alignment vertical="center" wrapText="1"/>
    </xf>
    <xf numFmtId="166" fontId="42" fillId="13" borderId="0" xfId="145" applyFont="1" applyFill="1">
      <alignment vertical="top"/>
    </xf>
    <xf numFmtId="166" fontId="41" fillId="0" borderId="5" xfId="143" applyNumberFormat="1" applyFont="1" applyBorder="1" applyAlignment="1">
      <alignment vertical="center"/>
    </xf>
    <xf numFmtId="0" fontId="4" fillId="0" borderId="5" xfId="143" quotePrefix="1" applyFont="1" applyBorder="1" applyAlignment="1">
      <alignment vertical="center" wrapText="1"/>
    </xf>
    <xf numFmtId="166" fontId="40" fillId="12" borderId="6" xfId="0" applyFont="1" applyFill="1" applyBorder="1" applyAlignment="1">
      <alignment horizontal="center" vertical="center"/>
    </xf>
    <xf numFmtId="166" fontId="2" fillId="0" borderId="5" xfId="0" applyFont="1" applyBorder="1" applyAlignment="1">
      <alignment vertical="center" wrapText="1"/>
    </xf>
    <xf numFmtId="166" fontId="40" fillId="0" borderId="5" xfId="0" applyFont="1" applyFill="1" applyBorder="1" applyAlignment="1">
      <alignment vertical="center" wrapText="1"/>
    </xf>
    <xf numFmtId="166" fontId="2" fillId="0" borderId="5" xfId="0" applyFont="1" applyBorder="1" applyAlignment="1">
      <alignment horizontal="center" vertical="center" wrapText="1"/>
    </xf>
    <xf numFmtId="166" fontId="2" fillId="0" borderId="5" xfId="0" applyFont="1" applyFill="1" applyBorder="1" applyAlignment="1">
      <alignment vertical="center" wrapText="1"/>
    </xf>
    <xf numFmtId="166" fontId="39" fillId="7" borderId="0" xfId="0" applyFont="1" applyFill="1" applyAlignment="1">
      <alignment vertical="top" wrapText="1"/>
    </xf>
    <xf numFmtId="166" fontId="39" fillId="7" borderId="0" xfId="0" applyFont="1" applyFill="1" applyAlignment="1">
      <alignment horizontal="center" vertical="center"/>
    </xf>
    <xf numFmtId="166" fontId="43" fillId="0" borderId="0" xfId="0" applyFont="1">
      <alignment vertical="top"/>
    </xf>
    <xf numFmtId="166" fontId="0" fillId="0" borderId="0" xfId="0" applyAlignment="1">
      <alignment vertical="top" wrapText="1"/>
    </xf>
    <xf numFmtId="166" fontId="0" fillId="0" borderId="0" xfId="0" applyAlignment="1">
      <alignment horizontal="center" vertical="center"/>
    </xf>
    <xf numFmtId="166" fontId="44" fillId="12" borderId="6" xfId="0" applyFont="1" applyFill="1" applyBorder="1" applyAlignment="1">
      <alignment horizontal="center" vertical="center"/>
    </xf>
    <xf numFmtId="166" fontId="44" fillId="12" borderId="6" xfId="0" applyFont="1" applyFill="1" applyBorder="1" applyAlignment="1">
      <alignment horizontal="center" vertical="center" wrapText="1"/>
    </xf>
    <xf numFmtId="166" fontId="9" fillId="0" borderId="0" xfId="0" applyFont="1">
      <alignment vertical="top"/>
    </xf>
    <xf numFmtId="166" fontId="9" fillId="0" borderId="5" xfId="0" applyFont="1" applyBorder="1" applyAlignment="1">
      <alignment horizontal="center" vertical="center"/>
    </xf>
    <xf numFmtId="166" fontId="24" fillId="0" borderId="5" xfId="0" applyFont="1" applyBorder="1">
      <alignment vertical="top"/>
    </xf>
    <xf numFmtId="166" fontId="45" fillId="0" borderId="5" xfId="38" applyNumberFormat="1" applyFont="1" applyBorder="1" applyAlignment="1">
      <alignment vertical="top"/>
    </xf>
    <xf numFmtId="0" fontId="45" fillId="9" borderId="5" xfId="38" applyFont="1" applyFill="1" applyBorder="1"/>
    <xf numFmtId="166" fontId="13" fillId="0" borderId="5" xfId="0" applyFont="1" applyFill="1" applyBorder="1" applyAlignment="1">
      <alignment horizontal="center" vertical="center"/>
    </xf>
    <xf numFmtId="166" fontId="13" fillId="0" borderId="5" xfId="0" applyFont="1" applyBorder="1" applyAlignment="1">
      <alignment vertical="top" wrapText="1"/>
    </xf>
    <xf numFmtId="0" fontId="9" fillId="0" borderId="5" xfId="0" applyNumberFormat="1" applyFont="1" applyBorder="1" applyAlignment="1">
      <alignment horizontal="center" vertical="center"/>
    </xf>
    <xf numFmtId="166" fontId="24" fillId="0" borderId="5" xfId="0" applyFont="1" applyFill="1" applyBorder="1">
      <alignment vertical="top"/>
    </xf>
    <xf numFmtId="166" fontId="4" fillId="0" borderId="0" xfId="0" applyFont="1" applyAlignment="1">
      <alignment horizontal="left" vertical="top" wrapText="1"/>
    </xf>
    <xf numFmtId="0" fontId="40" fillId="0" borderId="7" xfId="143" applyFont="1" applyBorder="1" applyAlignment="1">
      <alignment horizontal="left" vertical="center" wrapText="1"/>
    </xf>
    <xf numFmtId="0" fontId="40" fillId="0" borderId="8" xfId="143" applyFont="1" applyBorder="1" applyAlignment="1">
      <alignment horizontal="left" vertical="center" wrapText="1"/>
    </xf>
    <xf numFmtId="166" fontId="41" fillId="0" borderId="7" xfId="143" applyNumberFormat="1" applyFont="1" applyBorder="1" applyAlignment="1">
      <alignment horizontal="center" vertical="center"/>
    </xf>
    <xf numFmtId="166" fontId="41" fillId="0" borderId="8" xfId="143" applyNumberFormat="1" applyFont="1" applyBorder="1" applyAlignment="1">
      <alignment horizontal="center" vertical="center"/>
    </xf>
    <xf numFmtId="0" fontId="4" fillId="0" borderId="7" xfId="143" applyFont="1" applyBorder="1" applyAlignment="1">
      <alignment horizontal="left" vertical="center" wrapText="1"/>
    </xf>
    <xf numFmtId="0" fontId="4" fillId="0" borderId="8" xfId="143" applyFont="1" applyBorder="1" applyAlignment="1">
      <alignment horizontal="left" vertical="center" wrapText="1"/>
    </xf>
  </cellXfs>
  <cellStyles count="146">
    <cellStyle name="Calcs" xfId="1" xr:uid="{00000000-0005-0000-0000-000000000000}"/>
    <cellStyle name="Calcs%" xfId="2" xr:uid="{00000000-0005-0000-0000-000001000000}"/>
    <cellStyle name="CalcsCurrency" xfId="3" xr:uid="{00000000-0005-0000-0000-000002000000}"/>
    <cellStyle name="CalcsDate" xfId="4" xr:uid="{00000000-0005-0000-0000-000003000000}"/>
    <cellStyle name="Comma 2" xfId="5" xr:uid="{00000000-0005-0000-0000-000004000000}"/>
    <cellStyle name="Comma 3" xfId="6" xr:uid="{00000000-0005-0000-0000-000005000000}"/>
    <cellStyle name="Comma 3 2" xfId="7" xr:uid="{00000000-0005-0000-0000-000006000000}"/>
    <cellStyle name="Comma 3 2 2" xfId="8" xr:uid="{00000000-0005-0000-0000-000007000000}"/>
    <cellStyle name="Comma 3 2 2 2" xfId="9" xr:uid="{00000000-0005-0000-0000-000008000000}"/>
    <cellStyle name="Comma 3 2 2 2 2" xfId="10" xr:uid="{00000000-0005-0000-0000-000009000000}"/>
    <cellStyle name="Comma 3 2 2 3" xfId="11" xr:uid="{00000000-0005-0000-0000-00000A000000}"/>
    <cellStyle name="Comma 3 2 3" xfId="12" xr:uid="{00000000-0005-0000-0000-00000B000000}"/>
    <cellStyle name="Comma 3 2 3 2" xfId="13" xr:uid="{00000000-0005-0000-0000-00000C000000}"/>
    <cellStyle name="Comma 3 2 4" xfId="14" xr:uid="{00000000-0005-0000-0000-00000D000000}"/>
    <cellStyle name="Comma 3 3" xfId="15" xr:uid="{00000000-0005-0000-0000-00000E000000}"/>
    <cellStyle name="Comma 3 3 2" xfId="16" xr:uid="{00000000-0005-0000-0000-00000F000000}"/>
    <cellStyle name="Comma 3 3 2 2" xfId="17" xr:uid="{00000000-0005-0000-0000-000010000000}"/>
    <cellStyle name="Comma 3 3 3" xfId="18" xr:uid="{00000000-0005-0000-0000-000011000000}"/>
    <cellStyle name="Comma 3 4" xfId="19" xr:uid="{00000000-0005-0000-0000-000012000000}"/>
    <cellStyle name="Comma 3 4 2" xfId="20" xr:uid="{00000000-0005-0000-0000-000013000000}"/>
    <cellStyle name="Comma 3 5" xfId="21" xr:uid="{00000000-0005-0000-0000-000014000000}"/>
    <cellStyle name="Comma 4" xfId="22" xr:uid="{00000000-0005-0000-0000-000015000000}"/>
    <cellStyle name="Comma 4 2" xfId="23" xr:uid="{00000000-0005-0000-0000-000016000000}"/>
    <cellStyle name="Comma 4 2 2" xfId="24" xr:uid="{00000000-0005-0000-0000-000017000000}"/>
    <cellStyle name="Comma 4 2 2 2" xfId="25" xr:uid="{00000000-0005-0000-0000-000018000000}"/>
    <cellStyle name="Comma 4 2 3" xfId="26" xr:uid="{00000000-0005-0000-0000-000019000000}"/>
    <cellStyle name="Comma 4 3" xfId="27" xr:uid="{00000000-0005-0000-0000-00001A000000}"/>
    <cellStyle name="Comma 4 3 2" xfId="28" xr:uid="{00000000-0005-0000-0000-00001B000000}"/>
    <cellStyle name="Comma 4 4" xfId="29" xr:uid="{00000000-0005-0000-0000-00001C000000}"/>
    <cellStyle name="Comma 5" xfId="30" xr:uid="{00000000-0005-0000-0000-00001D000000}"/>
    <cellStyle name="DateLong" xfId="31" xr:uid="{00000000-0005-0000-0000-00001E000000}"/>
    <cellStyle name="DateLong 2" xfId="32" xr:uid="{00000000-0005-0000-0000-00001F000000}"/>
    <cellStyle name="DateShort" xfId="33" xr:uid="{00000000-0005-0000-0000-000020000000}"/>
    <cellStyle name="DateShort 2" xfId="34" xr:uid="{00000000-0005-0000-0000-000021000000}"/>
    <cellStyle name="Factor" xfId="35" xr:uid="{00000000-0005-0000-0000-000022000000}"/>
    <cellStyle name="Factor 2" xfId="36" xr:uid="{00000000-0005-0000-0000-000023000000}"/>
    <cellStyle name="Factor 3" xfId="37" xr:uid="{00000000-0005-0000-0000-000024000000}"/>
    <cellStyle name="Hyperlink" xfId="38" builtinId="8"/>
    <cellStyle name="Hyperlink 2" xfId="39" xr:uid="{00000000-0005-0000-0000-000026000000}"/>
    <cellStyle name="Input%" xfId="40" xr:uid="{00000000-0005-0000-0000-000027000000}"/>
    <cellStyle name="Input% 2" xfId="41" xr:uid="{00000000-0005-0000-0000-000028000000}"/>
    <cellStyle name="Input% 2 2" xfId="42" xr:uid="{00000000-0005-0000-0000-000029000000}"/>
    <cellStyle name="Input% 2 2 2" xfId="43" xr:uid="{00000000-0005-0000-0000-00002A000000}"/>
    <cellStyle name="InputCurrency" xfId="44" xr:uid="{00000000-0005-0000-0000-00002B000000}"/>
    <cellStyle name="InputCurrency 2" xfId="45" xr:uid="{00000000-0005-0000-0000-00002C000000}"/>
    <cellStyle name="InputCurrency 2 2" xfId="46" xr:uid="{00000000-0005-0000-0000-00002D000000}"/>
    <cellStyle name="InputCurrency 2 2 2" xfId="47" xr:uid="{00000000-0005-0000-0000-00002E000000}"/>
    <cellStyle name="InputDate" xfId="48" xr:uid="{00000000-0005-0000-0000-00002F000000}"/>
    <cellStyle name="InputDate 2" xfId="49" xr:uid="{00000000-0005-0000-0000-000030000000}"/>
    <cellStyle name="InputDate 2 2" xfId="50" xr:uid="{00000000-0005-0000-0000-000031000000}"/>
    <cellStyle name="InputDate 2 2 2" xfId="51" xr:uid="{00000000-0005-0000-0000-000032000000}"/>
    <cellStyle name="InputStyle" xfId="52" xr:uid="{00000000-0005-0000-0000-000033000000}"/>
    <cellStyle name="InputStyle 2" xfId="53" xr:uid="{00000000-0005-0000-0000-000034000000}"/>
    <cellStyle name="InputStyle 2 2" xfId="54" xr:uid="{00000000-0005-0000-0000-000035000000}"/>
    <cellStyle name="InputStyle 2 2 2" xfId="55" xr:uid="{00000000-0005-0000-0000-000036000000}"/>
    <cellStyle name="Normal" xfId="0" builtinId="0" customBuiltin="1"/>
    <cellStyle name="Normal 10" xfId="144" xr:uid="{0BA7AF69-5914-463E-9706-59A6A64C7CD7}"/>
    <cellStyle name="Normal 2" xfId="56" xr:uid="{00000000-0005-0000-0000-000038000000}"/>
    <cellStyle name="Normal 2 2" xfId="57" xr:uid="{00000000-0005-0000-0000-000039000000}"/>
    <cellStyle name="Normal 2 3" xfId="145" xr:uid="{B4BEDE9B-AFA0-4A25-997B-257CCEF1BE1C}"/>
    <cellStyle name="Normal 3" xfId="58" xr:uid="{00000000-0005-0000-0000-00003A000000}"/>
    <cellStyle name="Normal 3 2" xfId="59" xr:uid="{00000000-0005-0000-0000-00003B000000}"/>
    <cellStyle name="Normal 3 2 2" xfId="60" xr:uid="{00000000-0005-0000-0000-00003C000000}"/>
    <cellStyle name="Normal 3 2 2 2" xfId="61" xr:uid="{00000000-0005-0000-0000-00003D000000}"/>
    <cellStyle name="Normal 3 2 2 2 2" xfId="62" xr:uid="{00000000-0005-0000-0000-00003E000000}"/>
    <cellStyle name="Normal 3 2 2 2 2 2" xfId="63" xr:uid="{00000000-0005-0000-0000-00003F000000}"/>
    <cellStyle name="Normal 3 2 2 2 3" xfId="64" xr:uid="{00000000-0005-0000-0000-000040000000}"/>
    <cellStyle name="Normal 3 2 2 3" xfId="65" xr:uid="{00000000-0005-0000-0000-000041000000}"/>
    <cellStyle name="Normal 3 2 2 3 2" xfId="66" xr:uid="{00000000-0005-0000-0000-000042000000}"/>
    <cellStyle name="Normal 3 2 2 4" xfId="67" xr:uid="{00000000-0005-0000-0000-000043000000}"/>
    <cellStyle name="Normal 3 2 3" xfId="68" xr:uid="{00000000-0005-0000-0000-000044000000}"/>
    <cellStyle name="Normal 3 2 3 2" xfId="69" xr:uid="{00000000-0005-0000-0000-000045000000}"/>
    <cellStyle name="Normal 3 2 3 2 2" xfId="70" xr:uid="{00000000-0005-0000-0000-000046000000}"/>
    <cellStyle name="Normal 3 2 3 3" xfId="71" xr:uid="{00000000-0005-0000-0000-000047000000}"/>
    <cellStyle name="Normal 3 2 4" xfId="72" xr:uid="{00000000-0005-0000-0000-000048000000}"/>
    <cellStyle name="Normal 3 2 4 2" xfId="73" xr:uid="{00000000-0005-0000-0000-000049000000}"/>
    <cellStyle name="Normal 3 2 5" xfId="74" xr:uid="{00000000-0005-0000-0000-00004A000000}"/>
    <cellStyle name="Normal 4" xfId="75" xr:uid="{00000000-0005-0000-0000-00004B000000}"/>
    <cellStyle name="Normal 5" xfId="76" xr:uid="{00000000-0005-0000-0000-00004C000000}"/>
    <cellStyle name="Normal 6" xfId="77" xr:uid="{00000000-0005-0000-0000-00004D000000}"/>
    <cellStyle name="Normal 7" xfId="78" xr:uid="{00000000-0005-0000-0000-00004E000000}"/>
    <cellStyle name="Normal 7 2" xfId="79" xr:uid="{00000000-0005-0000-0000-00004F000000}"/>
    <cellStyle name="Normal 7 2 2" xfId="80" xr:uid="{00000000-0005-0000-0000-000050000000}"/>
    <cellStyle name="Normal 7 2 2 2" xfId="81" xr:uid="{00000000-0005-0000-0000-000051000000}"/>
    <cellStyle name="Normal 7 2 2 2 2" xfId="82" xr:uid="{00000000-0005-0000-0000-000052000000}"/>
    <cellStyle name="Normal 7 2 2 2 2 2" xfId="83" xr:uid="{00000000-0005-0000-0000-000053000000}"/>
    <cellStyle name="Normal 7 2 2 2 3" xfId="84" xr:uid="{00000000-0005-0000-0000-000054000000}"/>
    <cellStyle name="Normal 7 2 2 3" xfId="85" xr:uid="{00000000-0005-0000-0000-000055000000}"/>
    <cellStyle name="Normal 7 2 2 3 2" xfId="86" xr:uid="{00000000-0005-0000-0000-000056000000}"/>
    <cellStyle name="Normal 7 2 2 4" xfId="87" xr:uid="{00000000-0005-0000-0000-000057000000}"/>
    <cellStyle name="Normal 7 2 2 5" xfId="141" xr:uid="{B42BD266-2097-494C-8BA5-BC5B7FE26DC8}"/>
    <cellStyle name="Normal 7 2 3" xfId="88" xr:uid="{00000000-0005-0000-0000-000058000000}"/>
    <cellStyle name="Normal 7 2 3 2" xfId="89" xr:uid="{00000000-0005-0000-0000-000059000000}"/>
    <cellStyle name="Normal 7 2 3 2 2" xfId="90" xr:uid="{00000000-0005-0000-0000-00005A000000}"/>
    <cellStyle name="Normal 7 2 3 2 2 2" xfId="91" xr:uid="{00000000-0005-0000-0000-00005B000000}"/>
    <cellStyle name="Normal 7 2 3 2 3" xfId="92" xr:uid="{00000000-0005-0000-0000-00005C000000}"/>
    <cellStyle name="Normal 7 2 3 3" xfId="93" xr:uid="{00000000-0005-0000-0000-00005D000000}"/>
    <cellStyle name="Normal 7 2 3 3 2" xfId="94" xr:uid="{00000000-0005-0000-0000-00005E000000}"/>
    <cellStyle name="Normal 7 2 3 4" xfId="95" xr:uid="{00000000-0005-0000-0000-00005F000000}"/>
    <cellStyle name="Normal 7 2 4" xfId="96" xr:uid="{00000000-0005-0000-0000-000060000000}"/>
    <cellStyle name="Normal 7 2 4 2" xfId="97" xr:uid="{00000000-0005-0000-0000-000061000000}"/>
    <cellStyle name="Normal 7 2 4 2 2" xfId="98" xr:uid="{00000000-0005-0000-0000-000062000000}"/>
    <cellStyle name="Normal 7 2 4 3" xfId="99" xr:uid="{00000000-0005-0000-0000-000063000000}"/>
    <cellStyle name="Normal 7 2 5" xfId="100" xr:uid="{00000000-0005-0000-0000-000064000000}"/>
    <cellStyle name="Normal 7 2 5 2" xfId="101" xr:uid="{00000000-0005-0000-0000-000065000000}"/>
    <cellStyle name="Normal 7 2 6" xfId="102" xr:uid="{00000000-0005-0000-0000-000066000000}"/>
    <cellStyle name="Normal 7 2 7" xfId="139" xr:uid="{27FB77FC-7694-4AB1-AA63-E9BB47A9E85F}"/>
    <cellStyle name="Normal 8" xfId="103" xr:uid="{00000000-0005-0000-0000-000067000000}"/>
    <cellStyle name="Normal 8 2" xfId="104" xr:uid="{00000000-0005-0000-0000-000068000000}"/>
    <cellStyle name="Normal 8 2 2" xfId="105" xr:uid="{00000000-0005-0000-0000-000069000000}"/>
    <cellStyle name="Normal 8 2 2 2" xfId="106" xr:uid="{00000000-0005-0000-0000-00006A000000}"/>
    <cellStyle name="Normal 8 2 3" xfId="107" xr:uid="{00000000-0005-0000-0000-00006B000000}"/>
    <cellStyle name="Normal 8 2 4" xfId="142" xr:uid="{6B053A14-E1BA-4A0B-B2BB-569ECA1AE989}"/>
    <cellStyle name="Normal 8 3" xfId="108" xr:uid="{00000000-0005-0000-0000-00006C000000}"/>
    <cellStyle name="Normal 8 3 2" xfId="109" xr:uid="{00000000-0005-0000-0000-00006D000000}"/>
    <cellStyle name="Normal 8 4" xfId="110" xr:uid="{00000000-0005-0000-0000-00006E000000}"/>
    <cellStyle name="Normal 8 5" xfId="111" xr:uid="{00000000-0005-0000-0000-00006F000000}"/>
    <cellStyle name="Normal 8 6" xfId="140" xr:uid="{773210E5-D872-42BD-A649-85A15C81D987}"/>
    <cellStyle name="Normal 9" xfId="143" xr:uid="{47DB9F90-C587-45CF-A9F0-1CF8B4F7149C}"/>
    <cellStyle name="Per cent" xfId="112" builtinId="5" customBuiltin="1"/>
    <cellStyle name="Percent 2" xfId="113" xr:uid="{00000000-0005-0000-0000-000071000000}"/>
    <cellStyle name="Percent 3" xfId="114" xr:uid="{00000000-0005-0000-0000-000072000000}"/>
    <cellStyle name="Percent 4" xfId="115" xr:uid="{00000000-0005-0000-0000-000073000000}"/>
    <cellStyle name="Percent 5" xfId="116" xr:uid="{00000000-0005-0000-0000-000074000000}"/>
    <cellStyle name="Percent 5 2" xfId="117" xr:uid="{00000000-0005-0000-0000-000075000000}"/>
    <cellStyle name="Percent 5 2 2" xfId="118" xr:uid="{00000000-0005-0000-0000-000076000000}"/>
    <cellStyle name="Percent 5 2 2 2" xfId="119" xr:uid="{00000000-0005-0000-0000-000077000000}"/>
    <cellStyle name="Percent 5 2 2 2 2" xfId="120" xr:uid="{00000000-0005-0000-0000-000078000000}"/>
    <cellStyle name="Percent 5 2 2 3" xfId="121" xr:uid="{00000000-0005-0000-0000-000079000000}"/>
    <cellStyle name="Percent 5 2 3" xfId="122" xr:uid="{00000000-0005-0000-0000-00007A000000}"/>
    <cellStyle name="Percent 5 2 3 2" xfId="123" xr:uid="{00000000-0005-0000-0000-00007B000000}"/>
    <cellStyle name="Percent 5 2 4" xfId="124" xr:uid="{00000000-0005-0000-0000-00007C000000}"/>
    <cellStyle name="Percent 5 3" xfId="125" xr:uid="{00000000-0005-0000-0000-00007D000000}"/>
    <cellStyle name="Percent 5 3 2" xfId="126" xr:uid="{00000000-0005-0000-0000-00007E000000}"/>
    <cellStyle name="Percent 5 3 2 2" xfId="127" xr:uid="{00000000-0005-0000-0000-00007F000000}"/>
    <cellStyle name="Percent 5 3 3" xfId="128" xr:uid="{00000000-0005-0000-0000-000080000000}"/>
    <cellStyle name="Percent 5 4" xfId="129" xr:uid="{00000000-0005-0000-0000-000081000000}"/>
    <cellStyle name="Percent 5 4 2" xfId="130" xr:uid="{00000000-0005-0000-0000-000082000000}"/>
    <cellStyle name="Percent 5 5" xfId="131" xr:uid="{00000000-0005-0000-0000-000083000000}"/>
    <cellStyle name="Result" xfId="132" xr:uid="{00000000-0005-0000-0000-000084000000}"/>
    <cellStyle name="Result%" xfId="133" xr:uid="{00000000-0005-0000-0000-000085000000}"/>
    <cellStyle name="ResultCurrency" xfId="134" xr:uid="{00000000-0005-0000-0000-000086000000}"/>
    <cellStyle name="ResultDate" xfId="135" xr:uid="{00000000-0005-0000-0000-000087000000}"/>
    <cellStyle name="Warning Text 2" xfId="136" xr:uid="{00000000-0005-0000-0000-000088000000}"/>
    <cellStyle name="Year" xfId="137" xr:uid="{00000000-0005-0000-0000-000089000000}"/>
    <cellStyle name="Year 2" xfId="138" xr:uid="{00000000-0005-0000-0000-00008A000000}"/>
  </cellStyles>
  <dxfs count="50">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9042</xdr:colOff>
      <xdr:row>9</xdr:row>
      <xdr:rowOff>170089</xdr:rowOff>
    </xdr:from>
    <xdr:to>
      <xdr:col>8</xdr:col>
      <xdr:colOff>529144</xdr:colOff>
      <xdr:row>61</xdr:row>
      <xdr:rowOff>100012</xdr:rowOff>
    </xdr:to>
    <xdr:sp macro="" textlink="">
      <xdr:nvSpPr>
        <xdr:cNvPr id="2" name="TextBox 2">
          <a:extLst>
            <a:ext uri="{FF2B5EF4-FFF2-40B4-BE49-F238E27FC236}">
              <a16:creationId xmlns:a16="http://schemas.microsoft.com/office/drawing/2014/main" id="{00000000-0008-0000-0000-000002000000}"/>
            </a:ext>
          </a:extLst>
        </xdr:cNvPr>
        <xdr:cNvSpPr txBox="1"/>
      </xdr:nvSpPr>
      <xdr:spPr>
        <a:xfrm>
          <a:off x="675643" y="2082074"/>
          <a:ext cx="9615656" cy="7908698"/>
        </a:xfrm>
        <a:prstGeom prst="rect">
          <a:avLst/>
        </a:prstGeom>
        <a:noFill/>
        <a:ln>
          <a:noFill/>
        </a:ln>
      </xdr:spPr>
      <xdr:txBody>
        <a:bodyPr lIns="27432" tIns="22860" rIns="0" bIns="0" rtlCol="0"/>
        <a:lstStyle/>
        <a:p>
          <a:r>
            <a:rPr lang="en-US" sz="1100" b="1">
              <a:effectLst/>
              <a:latin typeface="+mn-lt"/>
              <a:ea typeface="+mn-ea"/>
              <a:cs typeface="+mn-cs"/>
            </a:rPr>
            <a:t>Summary of the model:</a:t>
          </a:r>
          <a:endParaRPr lang="en-GB">
            <a:effectLst/>
          </a:endParaRPr>
        </a:p>
        <a:p>
          <a:r>
            <a:rPr lang="en-US" sz="1100">
              <a:effectLst/>
              <a:latin typeface="+mn-lt"/>
              <a:ea typeface="+mn-ea"/>
              <a:cs typeface="+mn-cs"/>
            </a:rPr>
            <a:t>This</a:t>
          </a:r>
          <a:r>
            <a:rPr lang="en-US" sz="1100" baseline="0">
              <a:effectLst/>
              <a:latin typeface="+mn-lt"/>
              <a:ea typeface="+mn-ea"/>
              <a:cs typeface="+mn-cs"/>
            </a:rPr>
            <a:t> model calculates </a:t>
          </a:r>
          <a:r>
            <a:rPr lang="en-GB" sz="1100" baseline="0">
              <a:effectLst/>
              <a:latin typeface="+mn-lt"/>
              <a:ea typeface="+mn-ea"/>
              <a:cs typeface="+mn-cs"/>
            </a:rPr>
            <a:t>the reconciliation between </a:t>
          </a:r>
          <a:r>
            <a:rPr lang="en-GB" sz="1100">
              <a:effectLst/>
              <a:latin typeface="+mn-lt"/>
              <a:ea typeface="+mn-ea"/>
              <a:cs typeface="+mn-cs"/>
            </a:rPr>
            <a:t>the forecast and outturn values of the independent indices we used to apply RPEs in our cost allowances. </a:t>
          </a:r>
        </a:p>
        <a:p>
          <a:endParaRPr lang="en-GB" sz="1100" baseline="0">
            <a:effectLst/>
            <a:latin typeface="+mn-lt"/>
            <a:ea typeface="+mn-ea"/>
            <a:cs typeface="+mn-cs"/>
          </a:endParaRPr>
        </a:p>
        <a:p>
          <a:r>
            <a:rPr lang="en-US" sz="1100" baseline="0">
              <a:effectLst/>
              <a:latin typeface="+mn-lt"/>
              <a:ea typeface="+mn-ea"/>
              <a:cs typeface="+mn-cs"/>
            </a:rPr>
            <a:t>The model takes into account true-ups for wage growth, energy and materials, plant &amp; equipment.</a:t>
          </a:r>
          <a:endParaRPr lang="en-GB">
            <a:effectLst/>
          </a:endParaRPr>
        </a:p>
        <a:p>
          <a:endParaRPr lang="en-US" sz="1100" baseline="0">
            <a:effectLst/>
            <a:latin typeface="+mn-lt"/>
            <a:ea typeface="+mn-ea"/>
            <a:cs typeface="+mn-cs"/>
          </a:endParaRPr>
        </a:p>
        <a:p>
          <a:r>
            <a:rPr lang="en-US" sz="1100" baseline="0">
              <a:effectLst/>
              <a:latin typeface="+mn-lt"/>
              <a:ea typeface="+mn-ea"/>
              <a:cs typeface="+mn-cs"/>
            </a:rPr>
            <a:t>This model takes incorporates the </a:t>
          </a:r>
          <a:r>
            <a:rPr lang="en-GB" sz="1100" b="0" i="0">
              <a:effectLst/>
              <a:latin typeface="+mn-lt"/>
              <a:ea typeface="+mn-ea"/>
              <a:cs typeface="+mn-cs"/>
            </a:rPr>
            <a:t>energy cost adjustment reconciliation model originally published in January</a:t>
          </a:r>
          <a:r>
            <a:rPr lang="en-GB" sz="1100" b="0" i="0" baseline="0">
              <a:effectLst/>
              <a:latin typeface="+mn-lt"/>
              <a:ea typeface="+mn-ea"/>
              <a:cs typeface="+mn-cs"/>
            </a:rPr>
            <a:t> 2025 as well as the real price effects section of the cost sharing reconciliation model originally published August 2024.</a:t>
          </a:r>
          <a:endParaRPr lang="en-GB">
            <a:effectLst/>
          </a:endParaRPr>
        </a:p>
        <a:p>
          <a:br>
            <a:rPr lang="en-US" sz="1100" baseline="0">
              <a:effectLst/>
              <a:latin typeface="+mn-lt"/>
              <a:ea typeface="+mn-ea"/>
              <a:cs typeface="+mn-cs"/>
            </a:rPr>
          </a:br>
          <a:endParaRPr lang="en-GB">
            <a:effectLst/>
          </a:endParaRPr>
        </a:p>
        <a:p>
          <a:r>
            <a:rPr lang="en-US" sz="1100" b="1">
              <a:effectLst/>
              <a:latin typeface="+mn-lt"/>
              <a:ea typeface="+mn-ea"/>
              <a:cs typeface="+mn-cs"/>
            </a:rPr>
            <a:t>Quality assurance: </a:t>
          </a:r>
          <a:endParaRPr lang="en-GB">
            <a:effectLst/>
          </a:endParaRPr>
        </a:p>
        <a:p>
          <a:r>
            <a:rPr lang="en-US" sz="1100">
              <a:effectLst/>
              <a:latin typeface="+mn-lt"/>
              <a:ea typeface="+mn-ea"/>
              <a:cs typeface="+mn-cs"/>
            </a:rPr>
            <a:t> </a:t>
          </a:r>
          <a:endParaRPr lang="en-GB">
            <a:effectLst/>
          </a:endParaRPr>
        </a:p>
        <a:p>
          <a:pPr eaLnBrk="1" fontAlgn="auto" latinLnBrk="0" hangingPunct="1"/>
          <a:r>
            <a:rPr lang="en-US" sz="1100" b="0">
              <a:effectLst/>
              <a:latin typeface="+mn-lt"/>
              <a:ea typeface="+mn-ea"/>
              <a:cs typeface="+mn-cs"/>
            </a:rPr>
            <a:t>This model has been subject to Ofwat internal quality</a:t>
          </a:r>
          <a:r>
            <a:rPr lang="en-US" sz="1100" b="0" baseline="0">
              <a:effectLst/>
              <a:latin typeface="+mn-lt"/>
              <a:ea typeface="+mn-ea"/>
              <a:cs typeface="+mn-cs"/>
            </a:rPr>
            <a:t> assurance.</a:t>
          </a:r>
          <a:endParaRPr lang="en-GB">
            <a:effectLst/>
          </a:endParaRPr>
        </a:p>
        <a:p>
          <a:endParaRPr lang="en-US" sz="1100" b="1">
            <a:effectLst/>
            <a:latin typeface="+mn-lt"/>
            <a:ea typeface="+mn-ea"/>
            <a:cs typeface="+mn-cs"/>
          </a:endParaRPr>
        </a:p>
        <a:p>
          <a:r>
            <a:rPr lang="en-US" sz="1100" b="1">
              <a:effectLst/>
              <a:latin typeface="+mn-lt"/>
              <a:ea typeface="+mn-ea"/>
              <a:cs typeface="+mn-cs"/>
            </a:rPr>
            <a:t>Disclaimer:</a:t>
          </a:r>
          <a:endParaRPr lang="en-GB">
            <a:effectLst/>
          </a:endParaRPr>
        </a:p>
        <a:p>
          <a:pPr eaLnBrk="1" fontAlgn="auto" latinLnBrk="0" hangingPunct="1"/>
          <a:r>
            <a:rPr lang="en-GB" sz="1100">
              <a:effectLst/>
              <a:latin typeface="+mn-lt"/>
              <a:ea typeface="+mn-ea"/>
              <a:cs typeface="+mn-cs"/>
            </a:rPr>
            <a:t>This model is part of the PR24 reconciliations. For further information see the PR24 Reconciliation Rulebook policy document and the the PR24 final determinations setting out the price, service, and incentive package for water companies for the period 2025-30.</a:t>
          </a:r>
          <a:endParaRPr lang="en-GB">
            <a:effectLst/>
          </a:endParaRPr>
        </a:p>
        <a:p>
          <a:pPr algn="l"/>
          <a:endParaRPr lang="en-US" sz="1000">
            <a:solidFill>
              <a:srgbClr val="000000"/>
            </a:solidFill>
            <a:latin typeface="+mn-lt"/>
          </a:endParaRPr>
        </a:p>
      </xdr:txBody>
    </xdr:sp>
    <xdr:clientData/>
  </xdr:twoCellAnchor>
  <xdr:twoCellAnchor editAs="oneCell">
    <xdr:from>
      <xdr:col>6</xdr:col>
      <xdr:colOff>514351</xdr:colOff>
      <xdr:row>1</xdr:row>
      <xdr:rowOff>9524</xdr:rowOff>
    </xdr:from>
    <xdr:to>
      <xdr:col>9</xdr:col>
      <xdr:colOff>343349</xdr:colOff>
      <xdr:row>5</xdr:row>
      <xdr:rowOff>112457</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943304" y="400684"/>
          <a:ext cx="1828801" cy="92049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80962</xdr:colOff>
      <xdr:row>16</xdr:row>
      <xdr:rowOff>38890</xdr:rowOff>
    </xdr:from>
    <xdr:to>
      <xdr:col>16</xdr:col>
      <xdr:colOff>696515</xdr:colOff>
      <xdr:row>19</xdr:row>
      <xdr:rowOff>162715</xdr:rowOff>
    </xdr:to>
    <xdr:sp macro="" textlink="">
      <xdr:nvSpPr>
        <xdr:cNvPr id="2" name="Rectangle 2">
          <a:extLst>
            <a:ext uri="{FF2B5EF4-FFF2-40B4-BE49-F238E27FC236}">
              <a16:creationId xmlns:a16="http://schemas.microsoft.com/office/drawing/2014/main" id="{77BB2E23-AC7F-4E21-A3CD-6E518D4E8FAE}"/>
            </a:ext>
          </a:extLst>
        </xdr:cNvPr>
        <xdr:cNvSpPr/>
      </xdr:nvSpPr>
      <xdr:spPr>
        <a:xfrm>
          <a:off x="5448300" y="2929728"/>
          <a:ext cx="1201340" cy="623887"/>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00">
              <a:solidFill>
                <a:schemeClr val="tx1"/>
              </a:solidFill>
              <a:latin typeface="Calibri" panose="020F0502020204030204" pitchFamily="34" charset="0"/>
              <a:ea typeface="Calibri" panose="020F0502020204030204" pitchFamily="34" charset="0"/>
              <a:cs typeface="Calibri" panose="020F0502020204030204" pitchFamily="34" charset="0"/>
            </a:rPr>
            <a:t>Materials, plant &amp; equipment</a:t>
          </a:r>
        </a:p>
      </xdr:txBody>
    </xdr:sp>
    <xdr:clientData/>
  </xdr:twoCellAnchor>
  <xdr:twoCellAnchor>
    <xdr:from>
      <xdr:col>11</xdr:col>
      <xdr:colOff>824044</xdr:colOff>
      <xdr:row>9</xdr:row>
      <xdr:rowOff>134140</xdr:rowOff>
    </xdr:from>
    <xdr:to>
      <xdr:col>11</xdr:col>
      <xdr:colOff>1849702</xdr:colOff>
      <xdr:row>13</xdr:row>
      <xdr:rowOff>94840</xdr:rowOff>
    </xdr:to>
    <xdr:sp macro="" textlink="">
      <xdr:nvSpPr>
        <xdr:cNvPr id="3" name="Rectangle 5">
          <a:extLst>
            <a:ext uri="{FF2B5EF4-FFF2-40B4-BE49-F238E27FC236}">
              <a16:creationId xmlns:a16="http://schemas.microsoft.com/office/drawing/2014/main" id="{DAE7F1FA-9781-48E1-BD79-011206066A04}"/>
            </a:ext>
          </a:extLst>
        </xdr:cNvPr>
        <xdr:cNvSpPr/>
      </xdr:nvSpPr>
      <xdr:spPr>
        <a:xfrm>
          <a:off x="4167319" y="1858165"/>
          <a:ext cx="1025658" cy="627450"/>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000">
              <a:solidFill>
                <a:schemeClr val="tx1"/>
              </a:solidFill>
              <a:latin typeface="Calibri" panose="020F0502020204030204" pitchFamily="34" charset="0"/>
              <a:ea typeface="Calibri" panose="020F0502020204030204" pitchFamily="34" charset="0"/>
              <a:cs typeface="Calibri" panose="020F0502020204030204" pitchFamily="34" charset="0"/>
            </a:rPr>
            <a:t>PCD adjustment</a:t>
          </a:r>
        </a:p>
      </xdr:txBody>
    </xdr:sp>
    <xdr:clientData/>
  </xdr:twoCellAnchor>
  <xdr:twoCellAnchor>
    <xdr:from>
      <xdr:col>11</xdr:col>
      <xdr:colOff>722511</xdr:colOff>
      <xdr:row>29</xdr:row>
      <xdr:rowOff>75403</xdr:rowOff>
    </xdr:from>
    <xdr:to>
      <xdr:col>11</xdr:col>
      <xdr:colOff>1951236</xdr:colOff>
      <xdr:row>33</xdr:row>
      <xdr:rowOff>36103</xdr:rowOff>
    </xdr:to>
    <xdr:sp macro="" textlink="">
      <xdr:nvSpPr>
        <xdr:cNvPr id="4" name="Rectangle 6">
          <a:extLst>
            <a:ext uri="{FF2B5EF4-FFF2-40B4-BE49-F238E27FC236}">
              <a16:creationId xmlns:a16="http://schemas.microsoft.com/office/drawing/2014/main" id="{059EB7D3-1293-44D1-A36D-106AB7B601BF}"/>
            </a:ext>
          </a:extLst>
        </xdr:cNvPr>
        <xdr:cNvSpPr/>
      </xdr:nvSpPr>
      <xdr:spPr>
        <a:xfrm>
          <a:off x="4065786" y="5133178"/>
          <a:ext cx="1143000" cy="627450"/>
        </a:xfrm>
        <a:prstGeom prst="rect">
          <a:avLst/>
        </a:prstGeom>
        <a:solidFill>
          <a:srgbClr val="98C561"/>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00">
              <a:solidFill>
                <a:schemeClr val="tx1"/>
              </a:solidFill>
              <a:latin typeface="Calibri" panose="020F0502020204030204" pitchFamily="34" charset="0"/>
              <a:ea typeface="Calibri" panose="020F0502020204030204" pitchFamily="34" charset="0"/>
              <a:cs typeface="Calibri" panose="020F0502020204030204" pitchFamily="34" charset="0"/>
            </a:rPr>
            <a:t>Outputs</a:t>
          </a:r>
        </a:p>
      </xdr:txBody>
    </xdr:sp>
    <xdr:clientData/>
  </xdr:twoCellAnchor>
  <xdr:twoCellAnchor>
    <xdr:from>
      <xdr:col>11</xdr:col>
      <xdr:colOff>1330523</xdr:colOff>
      <xdr:row>20</xdr:row>
      <xdr:rowOff>1178</xdr:rowOff>
    </xdr:from>
    <xdr:to>
      <xdr:col>11</xdr:col>
      <xdr:colOff>1343223</xdr:colOff>
      <xdr:row>22</xdr:row>
      <xdr:rowOff>90883</xdr:rowOff>
    </xdr:to>
    <xdr:cxnSp macro="">
      <xdr:nvCxnSpPr>
        <xdr:cNvPr id="5" name="Connector: Elbow 4">
          <a:extLst>
            <a:ext uri="{FF2B5EF4-FFF2-40B4-BE49-F238E27FC236}">
              <a16:creationId xmlns:a16="http://schemas.microsoft.com/office/drawing/2014/main" id="{119977BD-87CE-4A43-89B0-AFCD041B2913}"/>
            </a:ext>
          </a:extLst>
        </xdr:cNvPr>
        <xdr:cNvCxnSpPr>
          <a:cxnSpLocks/>
          <a:stCxn id="16" idx="2"/>
          <a:endCxn id="6" idx="0"/>
        </xdr:cNvCxnSpPr>
      </xdr:nvCxnSpPr>
      <xdr:spPr>
        <a:xfrm rot="5400000">
          <a:off x="4468608" y="3763956"/>
          <a:ext cx="423080" cy="12700"/>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640273</xdr:colOff>
      <xdr:row>22</xdr:row>
      <xdr:rowOff>84533</xdr:rowOff>
    </xdr:from>
    <xdr:to>
      <xdr:col>11</xdr:col>
      <xdr:colOff>2033473</xdr:colOff>
      <xdr:row>26</xdr:row>
      <xdr:rowOff>46433</xdr:rowOff>
    </xdr:to>
    <xdr:sp macro="" textlink="">
      <xdr:nvSpPr>
        <xdr:cNvPr id="6" name="Rectangle 19">
          <a:extLst>
            <a:ext uri="{FF2B5EF4-FFF2-40B4-BE49-F238E27FC236}">
              <a16:creationId xmlns:a16="http://schemas.microsoft.com/office/drawing/2014/main" id="{0CC79376-AD64-4C60-82D7-BD353050C395}"/>
            </a:ext>
          </a:extLst>
        </xdr:cNvPr>
        <xdr:cNvSpPr/>
      </xdr:nvSpPr>
      <xdr:spPr>
        <a:xfrm>
          <a:off x="3983548" y="3975496"/>
          <a:ext cx="1226512" cy="628650"/>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00">
              <a:solidFill>
                <a:schemeClr val="tx1"/>
              </a:solidFill>
              <a:latin typeface="Calibri" panose="020F0502020204030204" pitchFamily="34" charset="0"/>
              <a:ea typeface="Calibri" panose="020F0502020204030204" pitchFamily="34" charset="0"/>
              <a:cs typeface="Calibri" panose="020F0502020204030204" pitchFamily="34" charset="0"/>
            </a:rPr>
            <a:t>Totals</a:t>
          </a:r>
        </a:p>
      </xdr:txBody>
    </xdr:sp>
    <xdr:clientData/>
  </xdr:twoCellAnchor>
  <xdr:twoCellAnchor>
    <xdr:from>
      <xdr:col>11</xdr:col>
      <xdr:colOff>1336873</xdr:colOff>
      <xdr:row>26</xdr:row>
      <xdr:rowOff>46432</xdr:rowOff>
    </xdr:from>
    <xdr:to>
      <xdr:col>11</xdr:col>
      <xdr:colOff>1336874</xdr:colOff>
      <xdr:row>29</xdr:row>
      <xdr:rowOff>75402</xdr:rowOff>
    </xdr:to>
    <xdr:cxnSp macro="">
      <xdr:nvCxnSpPr>
        <xdr:cNvPr id="7" name="Connector: Elbow 6">
          <a:extLst>
            <a:ext uri="{FF2B5EF4-FFF2-40B4-BE49-F238E27FC236}">
              <a16:creationId xmlns:a16="http://schemas.microsoft.com/office/drawing/2014/main" id="{E2ED6DB8-6CE8-4F73-A925-9253F4CE7B3D}"/>
            </a:ext>
          </a:extLst>
        </xdr:cNvPr>
        <xdr:cNvCxnSpPr>
          <a:stCxn id="6" idx="2"/>
          <a:endCxn id="4" idx="0"/>
        </xdr:cNvCxnSpPr>
      </xdr:nvCxnSpPr>
      <xdr:spPr>
        <a:xfrm rot="16200000" flipH="1">
          <a:off x="4415633" y="4868660"/>
          <a:ext cx="529032" cy="1"/>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405208</xdr:colOff>
      <xdr:row>6</xdr:row>
      <xdr:rowOff>5754</xdr:rowOff>
    </xdr:from>
    <xdr:to>
      <xdr:col>11</xdr:col>
      <xdr:colOff>1336873</xdr:colOff>
      <xdr:row>9</xdr:row>
      <xdr:rowOff>134140</xdr:rowOff>
    </xdr:to>
    <xdr:cxnSp macro="">
      <xdr:nvCxnSpPr>
        <xdr:cNvPr id="8" name="Connector: Elbow 7">
          <a:extLst>
            <a:ext uri="{FF2B5EF4-FFF2-40B4-BE49-F238E27FC236}">
              <a16:creationId xmlns:a16="http://schemas.microsoft.com/office/drawing/2014/main" id="{A05C6CB2-7FF3-457D-A334-823912EC7E25}"/>
            </a:ext>
          </a:extLst>
        </xdr:cNvPr>
        <xdr:cNvCxnSpPr>
          <a:cxnSpLocks/>
          <a:stCxn id="9" idx="3"/>
          <a:endCxn id="3" idx="0"/>
        </xdr:cNvCxnSpPr>
      </xdr:nvCxnSpPr>
      <xdr:spPr>
        <a:xfrm>
          <a:off x="3748483" y="1229717"/>
          <a:ext cx="931665" cy="628448"/>
        </a:xfrm>
        <a:prstGeom prst="bent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1916904</xdr:colOff>
      <xdr:row>4</xdr:row>
      <xdr:rowOff>19842</xdr:rowOff>
    </xdr:from>
    <xdr:to>
      <xdr:col>11</xdr:col>
      <xdr:colOff>405208</xdr:colOff>
      <xdr:row>7</xdr:row>
      <xdr:rowOff>158353</xdr:rowOff>
    </xdr:to>
    <xdr:sp macro="" textlink="">
      <xdr:nvSpPr>
        <xdr:cNvPr id="9" name="Rectangle 23">
          <a:extLst>
            <a:ext uri="{FF2B5EF4-FFF2-40B4-BE49-F238E27FC236}">
              <a16:creationId xmlns:a16="http://schemas.microsoft.com/office/drawing/2014/main" id="{3AB78D1B-BE30-434B-A138-4B3829859241}"/>
            </a:ext>
          </a:extLst>
        </xdr:cNvPr>
        <xdr:cNvSpPr/>
      </xdr:nvSpPr>
      <xdr:spPr>
        <a:xfrm>
          <a:off x="2759867" y="910430"/>
          <a:ext cx="988616" cy="638573"/>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00">
              <a:solidFill>
                <a:schemeClr val="tx1"/>
              </a:solidFill>
              <a:latin typeface="Calibri" panose="020F0502020204030204" pitchFamily="34" charset="0"/>
              <a:ea typeface="Calibri" panose="020F0502020204030204" pitchFamily="34" charset="0"/>
              <a:cs typeface="Calibri" panose="020F0502020204030204" pitchFamily="34" charset="0"/>
            </a:rPr>
            <a:t>Inputs</a:t>
          </a:r>
        </a:p>
      </xdr:txBody>
    </xdr:sp>
    <xdr:clientData/>
  </xdr:twoCellAnchor>
  <xdr:twoCellAnchor>
    <xdr:from>
      <xdr:col>7</xdr:col>
      <xdr:colOff>1916904</xdr:colOff>
      <xdr:row>9</xdr:row>
      <xdr:rowOff>112708</xdr:rowOff>
    </xdr:from>
    <xdr:to>
      <xdr:col>11</xdr:col>
      <xdr:colOff>405208</xdr:colOff>
      <xdr:row>13</xdr:row>
      <xdr:rowOff>90484</xdr:rowOff>
    </xdr:to>
    <xdr:sp macro="" textlink="">
      <xdr:nvSpPr>
        <xdr:cNvPr id="10" name="Rectangle 24">
          <a:extLst>
            <a:ext uri="{FF2B5EF4-FFF2-40B4-BE49-F238E27FC236}">
              <a16:creationId xmlns:a16="http://schemas.microsoft.com/office/drawing/2014/main" id="{4ED0FEEE-4A80-4A21-AF9F-0EEBE2C0D047}"/>
            </a:ext>
          </a:extLst>
        </xdr:cNvPr>
        <xdr:cNvSpPr/>
      </xdr:nvSpPr>
      <xdr:spPr>
        <a:xfrm>
          <a:off x="2759867" y="1836733"/>
          <a:ext cx="988616" cy="644526"/>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00">
              <a:solidFill>
                <a:schemeClr val="tx1"/>
              </a:solidFill>
              <a:latin typeface="Calibri" panose="020F0502020204030204" pitchFamily="34" charset="0"/>
              <a:ea typeface="Calibri" panose="020F0502020204030204" pitchFamily="34" charset="0"/>
              <a:cs typeface="Calibri" panose="020F0502020204030204" pitchFamily="34" charset="0"/>
            </a:rPr>
            <a:t>Time, Indexation, Financing</a:t>
          </a:r>
        </a:p>
      </xdr:txBody>
    </xdr:sp>
    <xdr:clientData/>
  </xdr:twoCellAnchor>
  <xdr:twoCellAnchor>
    <xdr:from>
      <xdr:col>7</xdr:col>
      <xdr:colOff>1916904</xdr:colOff>
      <xdr:row>16</xdr:row>
      <xdr:rowOff>38890</xdr:rowOff>
    </xdr:from>
    <xdr:to>
      <xdr:col>11</xdr:col>
      <xdr:colOff>405208</xdr:colOff>
      <xdr:row>19</xdr:row>
      <xdr:rowOff>161515</xdr:rowOff>
    </xdr:to>
    <xdr:sp macro="" textlink="">
      <xdr:nvSpPr>
        <xdr:cNvPr id="11" name="Rectangle 25">
          <a:extLst>
            <a:ext uri="{FF2B5EF4-FFF2-40B4-BE49-F238E27FC236}">
              <a16:creationId xmlns:a16="http://schemas.microsoft.com/office/drawing/2014/main" id="{567A75C1-C765-4635-8D76-8398E224EAE8}"/>
            </a:ext>
          </a:extLst>
        </xdr:cNvPr>
        <xdr:cNvSpPr/>
      </xdr:nvSpPr>
      <xdr:spPr>
        <a:xfrm>
          <a:off x="2759867" y="2929728"/>
          <a:ext cx="988616" cy="622687"/>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00">
              <a:solidFill>
                <a:schemeClr val="tx1"/>
              </a:solidFill>
              <a:latin typeface="Calibri" panose="020F0502020204030204" pitchFamily="34" charset="0"/>
              <a:ea typeface="Calibri" panose="020F0502020204030204" pitchFamily="34" charset="0"/>
              <a:cs typeface="Calibri" panose="020F0502020204030204" pitchFamily="34" charset="0"/>
            </a:rPr>
            <a:t>Energy</a:t>
          </a:r>
        </a:p>
      </xdr:txBody>
    </xdr:sp>
    <xdr:clientData/>
  </xdr:twoCellAnchor>
  <xdr:twoCellAnchor>
    <xdr:from>
      <xdr:col>9</xdr:col>
      <xdr:colOff>291898</xdr:colOff>
      <xdr:row>19</xdr:row>
      <xdr:rowOff>161515</xdr:rowOff>
    </xdr:from>
    <xdr:to>
      <xdr:col>11</xdr:col>
      <xdr:colOff>1336872</xdr:colOff>
      <xdr:row>22</xdr:row>
      <xdr:rowOff>84533</xdr:rowOff>
    </xdr:to>
    <xdr:cxnSp macro="">
      <xdr:nvCxnSpPr>
        <xdr:cNvPr id="12" name="Connector: Elbow 27">
          <a:extLst>
            <a:ext uri="{FF2B5EF4-FFF2-40B4-BE49-F238E27FC236}">
              <a16:creationId xmlns:a16="http://schemas.microsoft.com/office/drawing/2014/main" id="{1ADFBAD0-6A72-4422-A8B2-6FF44415630E}"/>
            </a:ext>
          </a:extLst>
        </xdr:cNvPr>
        <xdr:cNvCxnSpPr>
          <a:stCxn id="11" idx="2"/>
          <a:endCxn id="6" idx="0"/>
        </xdr:cNvCxnSpPr>
      </xdr:nvCxnSpPr>
      <xdr:spPr>
        <a:xfrm rot="16200000" flipH="1">
          <a:off x="3722282" y="3017631"/>
          <a:ext cx="423081" cy="1492649"/>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1336873</xdr:colOff>
      <xdr:row>19</xdr:row>
      <xdr:rowOff>162715</xdr:rowOff>
    </xdr:from>
    <xdr:to>
      <xdr:col>16</xdr:col>
      <xdr:colOff>73223</xdr:colOff>
      <xdr:row>22</xdr:row>
      <xdr:rowOff>84533</xdr:rowOff>
    </xdr:to>
    <xdr:cxnSp macro="">
      <xdr:nvCxnSpPr>
        <xdr:cNvPr id="13" name="Connector: Elbow 29">
          <a:extLst>
            <a:ext uri="{FF2B5EF4-FFF2-40B4-BE49-F238E27FC236}">
              <a16:creationId xmlns:a16="http://schemas.microsoft.com/office/drawing/2014/main" id="{8858E18A-2355-43C6-B844-44606FDA51E1}"/>
            </a:ext>
          </a:extLst>
        </xdr:cNvPr>
        <xdr:cNvCxnSpPr>
          <a:cxnSpLocks/>
          <a:stCxn id="2" idx="2"/>
          <a:endCxn id="6" idx="0"/>
        </xdr:cNvCxnSpPr>
      </xdr:nvCxnSpPr>
      <xdr:spPr>
        <a:xfrm rot="5400000">
          <a:off x="5142307" y="3091456"/>
          <a:ext cx="421881" cy="1346200"/>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291899</xdr:colOff>
      <xdr:row>7</xdr:row>
      <xdr:rowOff>158353</xdr:rowOff>
    </xdr:from>
    <xdr:to>
      <xdr:col>9</xdr:col>
      <xdr:colOff>291899</xdr:colOff>
      <xdr:row>9</xdr:row>
      <xdr:rowOff>112708</xdr:rowOff>
    </xdr:to>
    <xdr:cxnSp macro="">
      <xdr:nvCxnSpPr>
        <xdr:cNvPr id="14" name="Straight Arrow Connector 13">
          <a:extLst>
            <a:ext uri="{FF2B5EF4-FFF2-40B4-BE49-F238E27FC236}">
              <a16:creationId xmlns:a16="http://schemas.microsoft.com/office/drawing/2014/main" id="{6C9CFCE1-F3A3-4818-B268-6E6249F2CA8B}"/>
            </a:ext>
          </a:extLst>
        </xdr:cNvPr>
        <xdr:cNvCxnSpPr>
          <a:stCxn id="9" idx="2"/>
          <a:endCxn id="10" idx="0"/>
        </xdr:cNvCxnSpPr>
      </xdr:nvCxnSpPr>
      <xdr:spPr>
        <a:xfrm>
          <a:off x="3187499" y="1549003"/>
          <a:ext cx="0" cy="28773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291899</xdr:colOff>
      <xdr:row>13</xdr:row>
      <xdr:rowOff>90484</xdr:rowOff>
    </xdr:from>
    <xdr:to>
      <xdr:col>9</xdr:col>
      <xdr:colOff>291899</xdr:colOff>
      <xdr:row>16</xdr:row>
      <xdr:rowOff>38890</xdr:rowOff>
    </xdr:to>
    <xdr:cxnSp macro="">
      <xdr:nvCxnSpPr>
        <xdr:cNvPr id="15" name="Straight Arrow Connector 14">
          <a:extLst>
            <a:ext uri="{FF2B5EF4-FFF2-40B4-BE49-F238E27FC236}">
              <a16:creationId xmlns:a16="http://schemas.microsoft.com/office/drawing/2014/main" id="{73B117A7-54D5-475B-98E9-98630F12AB6C}"/>
            </a:ext>
          </a:extLst>
        </xdr:cNvPr>
        <xdr:cNvCxnSpPr>
          <a:stCxn id="10" idx="2"/>
          <a:endCxn id="11" idx="0"/>
        </xdr:cNvCxnSpPr>
      </xdr:nvCxnSpPr>
      <xdr:spPr>
        <a:xfrm>
          <a:off x="3187499" y="2481259"/>
          <a:ext cx="0" cy="448469"/>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759221</xdr:colOff>
      <xdr:row>16</xdr:row>
      <xdr:rowOff>38890</xdr:rowOff>
    </xdr:from>
    <xdr:to>
      <xdr:col>11</xdr:col>
      <xdr:colOff>1914525</xdr:colOff>
      <xdr:row>19</xdr:row>
      <xdr:rowOff>161515</xdr:rowOff>
    </xdr:to>
    <xdr:sp macro="" textlink="">
      <xdr:nvSpPr>
        <xdr:cNvPr id="16" name="Rectangle 25">
          <a:extLst>
            <a:ext uri="{FF2B5EF4-FFF2-40B4-BE49-F238E27FC236}">
              <a16:creationId xmlns:a16="http://schemas.microsoft.com/office/drawing/2014/main" id="{E6D19E27-98F3-4684-B9B9-F1EB710EDAFD}"/>
            </a:ext>
          </a:extLst>
        </xdr:cNvPr>
        <xdr:cNvSpPr/>
      </xdr:nvSpPr>
      <xdr:spPr>
        <a:xfrm>
          <a:off x="4102496" y="2929728"/>
          <a:ext cx="1107679" cy="622687"/>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00">
              <a:solidFill>
                <a:schemeClr val="tx1"/>
              </a:solidFill>
              <a:latin typeface="Calibri" panose="020F0502020204030204" pitchFamily="34" charset="0"/>
              <a:ea typeface="Calibri" panose="020F0502020204030204" pitchFamily="34" charset="0"/>
              <a:cs typeface="Calibri" panose="020F0502020204030204" pitchFamily="34" charset="0"/>
            </a:rPr>
            <a:t>Labour</a:t>
          </a:r>
        </a:p>
      </xdr:txBody>
    </xdr:sp>
    <xdr:clientData/>
  </xdr:twoCellAnchor>
  <xdr:twoCellAnchor>
    <xdr:from>
      <xdr:col>11</xdr:col>
      <xdr:colOff>405208</xdr:colOff>
      <xdr:row>18</xdr:row>
      <xdr:rowOff>16859</xdr:rowOff>
    </xdr:from>
    <xdr:to>
      <xdr:col>11</xdr:col>
      <xdr:colOff>759221</xdr:colOff>
      <xdr:row>18</xdr:row>
      <xdr:rowOff>16859</xdr:rowOff>
    </xdr:to>
    <xdr:cxnSp macro="">
      <xdr:nvCxnSpPr>
        <xdr:cNvPr id="17" name="Straight Arrow Connector 16">
          <a:extLst>
            <a:ext uri="{FF2B5EF4-FFF2-40B4-BE49-F238E27FC236}">
              <a16:creationId xmlns:a16="http://schemas.microsoft.com/office/drawing/2014/main" id="{0DB1D580-3656-4115-B1EC-E80C9AEEA8C3}"/>
            </a:ext>
          </a:extLst>
        </xdr:cNvPr>
        <xdr:cNvCxnSpPr>
          <a:stCxn id="11" idx="3"/>
          <a:endCxn id="16" idx="1"/>
        </xdr:cNvCxnSpPr>
      </xdr:nvCxnSpPr>
      <xdr:spPr>
        <a:xfrm>
          <a:off x="3748483" y="3241072"/>
          <a:ext cx="354013" cy="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1336873</xdr:colOff>
      <xdr:row>13</xdr:row>
      <xdr:rowOff>94840</xdr:rowOff>
    </xdr:from>
    <xdr:to>
      <xdr:col>11</xdr:col>
      <xdr:colOff>1336873</xdr:colOff>
      <xdr:row>16</xdr:row>
      <xdr:rowOff>38890</xdr:rowOff>
    </xdr:to>
    <xdr:cxnSp macro="">
      <xdr:nvCxnSpPr>
        <xdr:cNvPr id="18" name="Straight Arrow Connector 17">
          <a:extLst>
            <a:ext uri="{FF2B5EF4-FFF2-40B4-BE49-F238E27FC236}">
              <a16:creationId xmlns:a16="http://schemas.microsoft.com/office/drawing/2014/main" id="{6CBDCEDD-14EE-4AF9-82F4-05090F63BEE9}"/>
            </a:ext>
          </a:extLst>
        </xdr:cNvPr>
        <xdr:cNvCxnSpPr>
          <a:stCxn id="3" idx="2"/>
          <a:endCxn id="16" idx="0"/>
        </xdr:cNvCxnSpPr>
      </xdr:nvCxnSpPr>
      <xdr:spPr>
        <a:xfrm>
          <a:off x="4680148" y="2485615"/>
          <a:ext cx="0" cy="444113"/>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1849702</xdr:colOff>
      <xdr:row>11</xdr:row>
      <xdr:rowOff>114490</xdr:rowOff>
    </xdr:from>
    <xdr:to>
      <xdr:col>16</xdr:col>
      <xdr:colOff>73223</xdr:colOff>
      <xdr:row>16</xdr:row>
      <xdr:rowOff>38890</xdr:rowOff>
    </xdr:to>
    <xdr:cxnSp macro="">
      <xdr:nvCxnSpPr>
        <xdr:cNvPr id="19" name="Connector: Elbow 27">
          <a:extLst>
            <a:ext uri="{FF2B5EF4-FFF2-40B4-BE49-F238E27FC236}">
              <a16:creationId xmlns:a16="http://schemas.microsoft.com/office/drawing/2014/main" id="{D27649F8-947D-4E88-93A1-3E999C91B374}"/>
            </a:ext>
          </a:extLst>
        </xdr:cNvPr>
        <xdr:cNvCxnSpPr>
          <a:stCxn id="3" idx="3"/>
          <a:endCxn id="2" idx="0"/>
        </xdr:cNvCxnSpPr>
      </xdr:nvCxnSpPr>
      <xdr:spPr>
        <a:xfrm>
          <a:off x="5192977" y="2171890"/>
          <a:ext cx="833371" cy="757838"/>
        </a:xfrm>
        <a:prstGeom prst="bent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1547813</xdr:colOff>
      <xdr:row>6</xdr:row>
      <xdr:rowOff>5754</xdr:rowOff>
    </xdr:from>
    <xdr:to>
      <xdr:col>7</xdr:col>
      <xdr:colOff>1916904</xdr:colOff>
      <xdr:row>6</xdr:row>
      <xdr:rowOff>11906</xdr:rowOff>
    </xdr:to>
    <xdr:cxnSp macro="">
      <xdr:nvCxnSpPr>
        <xdr:cNvPr id="20" name="Straight Arrow Connector 19">
          <a:extLst>
            <a:ext uri="{FF2B5EF4-FFF2-40B4-BE49-F238E27FC236}">
              <a16:creationId xmlns:a16="http://schemas.microsoft.com/office/drawing/2014/main" id="{F757703B-F0E2-42AC-B73B-08D501EAE3D5}"/>
            </a:ext>
          </a:extLst>
        </xdr:cNvPr>
        <xdr:cNvCxnSpPr>
          <a:stCxn id="9" idx="1"/>
        </xdr:cNvCxnSpPr>
      </xdr:nvCxnSpPr>
      <xdr:spPr>
        <a:xfrm flipH="1">
          <a:off x="2438401" y="1229717"/>
          <a:ext cx="321466" cy="6152"/>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71437</xdr:colOff>
      <xdr:row>4</xdr:row>
      <xdr:rowOff>95250</xdr:rowOff>
    </xdr:from>
    <xdr:to>
      <xdr:col>7</xdr:col>
      <xdr:colOff>1559718</xdr:colOff>
      <xdr:row>7</xdr:row>
      <xdr:rowOff>71437</xdr:rowOff>
    </xdr:to>
    <xdr:sp macro="" textlink="">
      <xdr:nvSpPr>
        <xdr:cNvPr id="21" name="TextBox 20">
          <a:extLst>
            <a:ext uri="{FF2B5EF4-FFF2-40B4-BE49-F238E27FC236}">
              <a16:creationId xmlns:a16="http://schemas.microsoft.com/office/drawing/2014/main" id="{33F34736-3B9E-4EDF-8529-90D965D2DA15}"/>
            </a:ext>
          </a:extLst>
        </xdr:cNvPr>
        <xdr:cNvSpPr txBox="1"/>
      </xdr:nvSpPr>
      <xdr:spPr>
        <a:xfrm>
          <a:off x="962025" y="985838"/>
          <a:ext cx="1488281" cy="476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t>To all sheets except Totals &amp; Outputs</a:t>
          </a:r>
        </a:p>
      </xdr:txBody>
    </xdr:sp>
    <xdr:clientData/>
  </xdr:twoCellAnchor>
  <xdr:twoCellAnchor>
    <xdr:from>
      <xdr:col>7</xdr:col>
      <xdr:colOff>815578</xdr:colOff>
      <xdr:row>7</xdr:row>
      <xdr:rowOff>71438</xdr:rowOff>
    </xdr:from>
    <xdr:to>
      <xdr:col>7</xdr:col>
      <xdr:colOff>1916904</xdr:colOff>
      <xdr:row>11</xdr:row>
      <xdr:rowOff>101597</xdr:rowOff>
    </xdr:to>
    <xdr:cxnSp macro="">
      <xdr:nvCxnSpPr>
        <xdr:cNvPr id="22" name="Connector: Elbow 27">
          <a:extLst>
            <a:ext uri="{FF2B5EF4-FFF2-40B4-BE49-F238E27FC236}">
              <a16:creationId xmlns:a16="http://schemas.microsoft.com/office/drawing/2014/main" id="{7BFB3BDC-77F0-43B3-88C1-06E65BD2EA61}"/>
            </a:ext>
          </a:extLst>
        </xdr:cNvPr>
        <xdr:cNvCxnSpPr>
          <a:stCxn id="10" idx="1"/>
          <a:endCxn id="21" idx="2"/>
        </xdr:cNvCxnSpPr>
      </xdr:nvCxnSpPr>
      <xdr:spPr>
        <a:xfrm rot="10800000">
          <a:off x="1706166" y="1462088"/>
          <a:ext cx="1053701" cy="696909"/>
        </a:xfrm>
        <a:prstGeom prst="bent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5.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ofwat.gov.uk/wp-content/uploads/2024/12/PR24-FD-CA02-Base-costs-aggregator-model.xlsx" TargetMode="External"/><Relationship Id="rId13" Type="http://schemas.openxmlformats.org/officeDocument/2006/relationships/hyperlink" Target="https://www.ons.gov.uk/employmentandlabourmarket/peopleinwork/earningsandworkinghours/datasets/industry4digitsic2007ashetable16" TargetMode="External"/><Relationship Id="rId3" Type="http://schemas.openxmlformats.org/officeDocument/2006/relationships/hyperlink" Target="https://www.gov.uk/government/statistical-data-sets/industrial-energy-price-indices" TargetMode="External"/><Relationship Id="rId7" Type="http://schemas.openxmlformats.org/officeDocument/2006/relationships/hyperlink" Target="https://www.ofwat.gov.uk/wp-content/uploads/2024/12/PR24-FD-CA101-Energy-cost-adjustment-model.xlsx" TargetMode="External"/><Relationship Id="rId12" Type="http://schemas.openxmlformats.org/officeDocument/2006/relationships/hyperlink" Target="https://www.ons.gov.uk/employmentandlabourmarket/peopleinwork/earningsandworkinghours/datasets/industry4digitsic2007ashetable16" TargetMode="External"/><Relationship Id="rId2" Type="http://schemas.openxmlformats.org/officeDocument/2006/relationships/hyperlink" Target="https://www.gov.uk/government/statistical-data-sets/industrial-energy-price-indices" TargetMode="External"/><Relationship Id="rId16" Type="http://schemas.openxmlformats.org/officeDocument/2006/relationships/printerSettings" Target="../printerSettings/printerSettings3.bin"/><Relationship Id="rId1" Type="http://schemas.openxmlformats.org/officeDocument/2006/relationships/hyperlink" Target="https://www.ons.gov.uk/economy/inflationandpriceindices/timeseries/l522/mm23" TargetMode="External"/><Relationship Id="rId6" Type="http://schemas.openxmlformats.org/officeDocument/2006/relationships/hyperlink" Target="https://www.ofwat.gov.uk/wp-content/uploads/2024/12/PR24-FD-CA101-Energy-cost-adjustment-model.xlsx" TargetMode="External"/><Relationship Id="rId11" Type="http://schemas.openxmlformats.org/officeDocument/2006/relationships/hyperlink" Target="https://www.ofwat.gov.uk/wp-content/uploads/2024/12/9.-PR24-final-determinations-Expenditure-allowances.pdf" TargetMode="External"/><Relationship Id="rId5" Type="http://schemas.openxmlformats.org/officeDocument/2006/relationships/hyperlink" Target="https://www.ofgem.gov.uk/energy-data-and-research/data-portal/wholesale-market-indicators" TargetMode="External"/><Relationship Id="rId15" Type="http://schemas.openxmlformats.org/officeDocument/2006/relationships/hyperlink" Target="https://www.ofwat.gov.uk/wp-content/uploads/2024/12/9.-PR24-final-determinations-Expenditure-allowances.pdf" TargetMode="External"/><Relationship Id="rId10" Type="http://schemas.openxmlformats.org/officeDocument/2006/relationships/hyperlink" Target="https://www.ofwat.gov.uk/wp-content/uploads/2024/12/9.-PR24-final-determinations-Expenditure-allowances.pdf" TargetMode="External"/><Relationship Id="rId4" Type="http://schemas.openxmlformats.org/officeDocument/2006/relationships/hyperlink" Target="https://www.ofgem.gov.uk/energy-data-and-research/data-portal/wholesale-market-indicators" TargetMode="External"/><Relationship Id="rId9" Type="http://schemas.openxmlformats.org/officeDocument/2006/relationships/hyperlink" Target="https://www.ofwat.gov.uk/wp-content/uploads/2024/12/PR24-FD-CA02-Base-costs-aggregator-model.xlsx" TargetMode="External"/><Relationship Id="rId14" Type="http://schemas.openxmlformats.org/officeDocument/2006/relationships/hyperlink" Target="https://www.ons.gov.uk/businessindustryandtrade/constructionindustry/datasets/interimconstructionoutputpriceindice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customProperty" Target="../customProperty4.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outlinePr summaryBelow="0" summaryRight="0"/>
  </sheetPr>
  <dimension ref="A1:J64"/>
  <sheetViews>
    <sheetView tabSelected="1" zoomScale="80" zoomScaleNormal="80" workbookViewId="0"/>
  </sheetViews>
  <sheetFormatPr defaultColWidth="0" defaultRowHeight="13.5" customHeight="1" zeroHeight="1" x14ac:dyDescent="0.25"/>
  <cols>
    <col min="1" max="1" width="11.6328125" style="53" customWidth="1"/>
    <col min="2" max="2" width="83.81640625" style="53" bestFit="1" customWidth="1"/>
    <col min="3" max="3" width="17" style="53" customWidth="1"/>
    <col min="4" max="10" width="11.6328125" style="53" customWidth="1"/>
    <col min="11" max="16384" width="11.6328125" style="53" hidden="1"/>
  </cols>
  <sheetData>
    <row r="1" spans="1:10" ht="30.75" x14ac:dyDescent="0.25">
      <c r="A1" s="29" t="str">
        <f ca="1" xml:space="preserve"> RIGHT(CELL("filename", $A$1), LEN(CELL("filename", $A$1)) - SEARCH("]", CELL("filename", $A$1)))</f>
        <v>Cover</v>
      </c>
      <c r="B1" s="29"/>
      <c r="C1" s="33"/>
      <c r="D1" s="33"/>
      <c r="E1" s="33"/>
      <c r="F1" s="33"/>
      <c r="G1" s="33"/>
      <c r="H1" s="33"/>
      <c r="I1" s="33"/>
      <c r="J1" s="33"/>
    </row>
    <row r="2" spans="1:10" ht="13.15" x14ac:dyDescent="0.25"/>
    <row r="3" spans="1:10" s="80" customFormat="1" ht="23.25" x14ac:dyDescent="0.25">
      <c r="B3" s="74" t="s">
        <v>871</v>
      </c>
    </row>
    <row r="4" spans="1:10" ht="13.15" x14ac:dyDescent="0.25"/>
    <row r="5" spans="1:10" ht="13.15" x14ac:dyDescent="0.25">
      <c r="B5" s="53" t="s">
        <v>0</v>
      </c>
      <c r="C5" s="77">
        <v>2</v>
      </c>
    </row>
    <row r="6" spans="1:10" ht="13.15" x14ac:dyDescent="0.25">
      <c r="B6" s="53" t="s">
        <v>1</v>
      </c>
      <c r="C6" s="69" t="str">
        <f ca="1" xml:space="preserve"> MID(CELL("filename"), FIND("[", CELL("filename"), 1) + 1, FIND("]", CELL("filename"), 1) - FIND("[", CELL("filename"), 1) - 1)</f>
        <v>PR24R24 Real Price Effects.xlsx</v>
      </c>
    </row>
    <row r="7" spans="1:10" ht="13.15" x14ac:dyDescent="0.25">
      <c r="B7" s="53" t="s">
        <v>2</v>
      </c>
      <c r="C7" s="70">
        <v>45975</v>
      </c>
    </row>
    <row r="8" spans="1:10" ht="13.15" x14ac:dyDescent="0.25"/>
    <row r="9" spans="1:10" ht="13.15" x14ac:dyDescent="0.25">
      <c r="B9" s="53" t="s">
        <v>3</v>
      </c>
      <c r="C9" s="76" t="s">
        <v>4</v>
      </c>
    </row>
    <row r="10" spans="1:10" ht="13.15" x14ac:dyDescent="0.25"/>
    <row r="11" spans="1:10" ht="13.15" x14ac:dyDescent="0.4">
      <c r="C11" s="67"/>
    </row>
    <row r="12" spans="1:10" ht="13.15" x14ac:dyDescent="0.25"/>
    <row r="13" spans="1:10" ht="13.15" x14ac:dyDescent="0.25"/>
    <row r="14" spans="1:10" ht="13.15" x14ac:dyDescent="0.25"/>
    <row r="15" spans="1:10" ht="13.15" x14ac:dyDescent="0.25"/>
    <row r="16" spans="1:10" ht="13.15" x14ac:dyDescent="0.25"/>
    <row r="17" ht="13.15" x14ac:dyDescent="0.25"/>
    <row r="18" ht="13.15" x14ac:dyDescent="0.25"/>
    <row r="19" ht="13.15" x14ac:dyDescent="0.25"/>
    <row r="20" ht="13.15" x14ac:dyDescent="0.25"/>
    <row r="21" ht="13.15" x14ac:dyDescent="0.25"/>
    <row r="22" ht="13.15" x14ac:dyDescent="0.25"/>
    <row r="23" ht="13.15" x14ac:dyDescent="0.25"/>
    <row r="24" ht="13.15" x14ac:dyDescent="0.25"/>
    <row r="25" ht="13.15" x14ac:dyDescent="0.25"/>
    <row r="26" ht="13.15" x14ac:dyDescent="0.25"/>
    <row r="27" ht="13.15" x14ac:dyDescent="0.25"/>
    <row r="28" ht="13.15" x14ac:dyDescent="0.25"/>
    <row r="29" ht="13.15" x14ac:dyDescent="0.25"/>
    <row r="30" ht="13.15" x14ac:dyDescent="0.25"/>
    <row r="31" ht="13.15" x14ac:dyDescent="0.25"/>
    <row r="32" ht="13.15" x14ac:dyDescent="0.25"/>
    <row r="33" ht="13.15" x14ac:dyDescent="0.25"/>
    <row r="34" ht="13.15" x14ac:dyDescent="0.25"/>
    <row r="35" ht="13.15" x14ac:dyDescent="0.25"/>
    <row r="36" ht="13.15" x14ac:dyDescent="0.25"/>
    <row r="37" ht="13.15" x14ac:dyDescent="0.25"/>
    <row r="38" ht="13.15" x14ac:dyDescent="0.25"/>
    <row r="39" ht="13.5" customHeight="1" x14ac:dyDescent="0.25"/>
    <row r="40" ht="13.5" customHeight="1" x14ac:dyDescent="0.25"/>
    <row r="41"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sheetData>
  <hyperlinks>
    <hyperlink ref="C9" r:id="rId1" xr:uid="{00000000-0004-0000-0000-000000000000}"/>
  </hyperlinks>
  <pageMargins left="0.7" right="0.7" top="0.75" bottom="0.75" header="0.3" footer="0.3"/>
  <pageSetup paperSize="9" orientation="portrait" r:id="rId2"/>
  <customProperties>
    <customPr name="MMSheetType"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C94"/>
  <sheetViews>
    <sheetView zoomScale="80" zoomScaleNormal="80" workbookViewId="0"/>
  </sheetViews>
  <sheetFormatPr defaultColWidth="15.1796875" defaultRowHeight="13.15" outlineLevelRow="2" outlineLevelCol="1" x14ac:dyDescent="0.25"/>
  <cols>
    <col min="1" max="2" width="1.453125" style="22" customWidth="1"/>
    <col min="3" max="3" width="1.453125" style="34" customWidth="1"/>
    <col min="4" max="4" width="1.453125" style="46" customWidth="1"/>
    <col min="5" max="5" width="105" style="23" bestFit="1" customWidth="1"/>
    <col min="6" max="8" width="14.81640625" style="23" customWidth="1"/>
    <col min="9" max="9" width="3.453125" style="23" customWidth="1"/>
    <col min="10" max="21" width="14.81640625" style="23" customWidth="1" outlineLevel="1"/>
    <col min="22" max="29" width="14.81640625" style="23" customWidth="1"/>
    <col min="30" max="16384" width="15.1796875" style="23"/>
  </cols>
  <sheetData>
    <row r="1" spans="1:29" s="33" customFormat="1" ht="30.75" x14ac:dyDescent="0.25">
      <c r="A1" s="29" t="str">
        <f ca="1" xml:space="preserve"> RIGHT(CELL("filename", A1), LEN(CELL("filename", A1)) - SEARCH("]", CELL("filename", A1)))</f>
        <v>PCD adjustment</v>
      </c>
      <c r="B1" s="29"/>
    </row>
    <row r="2" spans="1:29" s="37" customFormat="1" x14ac:dyDescent="0.25">
      <c r="A2" s="32"/>
      <c r="B2" s="32"/>
      <c r="C2" s="42"/>
      <c r="D2" s="45"/>
      <c r="E2" s="25" t="s">
        <v>54</v>
      </c>
      <c r="F2" s="41">
        <v>0</v>
      </c>
      <c r="G2" s="39" t="s">
        <v>55</v>
      </c>
      <c r="H2" s="25"/>
      <c r="I2" s="25"/>
      <c r="J2" s="15">
        <f>Time!J$80</f>
        <v>40999</v>
      </c>
      <c r="K2" s="15">
        <f>Time!K$80</f>
        <v>41364</v>
      </c>
      <c r="L2" s="15">
        <f>Time!L$80</f>
        <v>41729</v>
      </c>
      <c r="M2" s="15">
        <f>Time!M$80</f>
        <v>42094</v>
      </c>
      <c r="N2" s="15">
        <f>Time!N$80</f>
        <v>42460</v>
      </c>
      <c r="O2" s="15">
        <f>Time!O$80</f>
        <v>42825</v>
      </c>
      <c r="P2" s="15">
        <f>Time!P$80</f>
        <v>43190</v>
      </c>
      <c r="Q2" s="15">
        <f>Time!Q$80</f>
        <v>43555</v>
      </c>
      <c r="R2" s="15">
        <f>Time!R$80</f>
        <v>43921</v>
      </c>
      <c r="S2" s="15">
        <f>Time!S$80</f>
        <v>44286</v>
      </c>
      <c r="T2" s="15">
        <f>Time!T$80</f>
        <v>44651</v>
      </c>
      <c r="U2" s="15">
        <f>Time!U$80</f>
        <v>45016</v>
      </c>
      <c r="V2" s="15">
        <f>Time!V$80</f>
        <v>45382</v>
      </c>
      <c r="W2" s="15">
        <f>Time!W$80</f>
        <v>45747</v>
      </c>
      <c r="X2" s="15">
        <f>Time!X$80</f>
        <v>46112</v>
      </c>
      <c r="Y2" s="15">
        <f>Time!Y$80</f>
        <v>46477</v>
      </c>
      <c r="Z2" s="15">
        <f>Time!Z$80</f>
        <v>46843</v>
      </c>
      <c r="AA2" s="15">
        <f>Time!AA$80</f>
        <v>47208</v>
      </c>
      <c r="AB2" s="15">
        <f>Time!AB$80</f>
        <v>47573</v>
      </c>
      <c r="AC2" s="15">
        <f>Time!AC$80</f>
        <v>47938</v>
      </c>
    </row>
    <row r="3" spans="1:29" s="31" customFormat="1" x14ac:dyDescent="0.25">
      <c r="A3" s="32"/>
      <c r="B3" s="32"/>
      <c r="C3" s="42"/>
      <c r="D3" s="45"/>
      <c r="E3" s="40" t="s">
        <v>56</v>
      </c>
      <c r="F3" s="38"/>
      <c r="G3" s="39"/>
      <c r="H3" s="25"/>
      <c r="I3" s="25"/>
      <c r="J3" s="14" t="str">
        <f>Time!J$86</f>
        <v>Pre Fcst</v>
      </c>
      <c r="K3" s="14" t="str">
        <f>Time!K$86</f>
        <v>Pre Fcst</v>
      </c>
      <c r="L3" s="14" t="str">
        <f>Time!L$86</f>
        <v>Pre Fcst</v>
      </c>
      <c r="M3" s="14" t="str">
        <f>Time!M$86</f>
        <v>Pre Fcst</v>
      </c>
      <c r="N3" s="14" t="str">
        <f>Time!N$86</f>
        <v>Pre Fcst</v>
      </c>
      <c r="O3" s="14" t="str">
        <f>Time!O$86</f>
        <v>Pre Fcst</v>
      </c>
      <c r="P3" s="14" t="str">
        <f>Time!P$86</f>
        <v>Pre Fcst</v>
      </c>
      <c r="Q3" s="14" t="str">
        <f>Time!Q$86</f>
        <v>Pre Fcst</v>
      </c>
      <c r="R3" s="14" t="str">
        <f>Time!R$86</f>
        <v>Pre Fcst</v>
      </c>
      <c r="S3" s="14" t="str">
        <f>Time!S$86</f>
        <v>Pre Fcst</v>
      </c>
      <c r="T3" s="14" t="str">
        <f>Time!T$86</f>
        <v>Pre Fcst</v>
      </c>
      <c r="U3" s="14" t="str">
        <f>Time!U$86</f>
        <v>Pre Fcst</v>
      </c>
      <c r="V3" s="14" t="str">
        <f>Time!V$86</f>
        <v>Pre Fcst</v>
      </c>
      <c r="W3" s="14" t="str">
        <f>Time!W$86</f>
        <v>Forecast</v>
      </c>
      <c r="X3" s="14" t="str">
        <f>Time!X$86</f>
        <v>Forecast</v>
      </c>
      <c r="Y3" s="14" t="str">
        <f>Time!Y$86</f>
        <v>Forecast</v>
      </c>
      <c r="Z3" s="14" t="str">
        <f>Time!Z$86</f>
        <v>Forecast</v>
      </c>
      <c r="AA3" s="14" t="str">
        <f>Time!AA$86</f>
        <v>Forecast</v>
      </c>
      <c r="AB3" s="14" t="str">
        <f>Time!AB$86</f>
        <v>Forecast</v>
      </c>
      <c r="AC3" s="14" t="str">
        <f>Time!AC$86</f>
        <v>Post Fcst</v>
      </c>
    </row>
    <row r="4" spans="1:29" s="43" customFormat="1" x14ac:dyDescent="0.25">
      <c r="A4" s="32"/>
      <c r="B4" s="32"/>
      <c r="C4" s="42"/>
      <c r="D4" s="45"/>
      <c r="E4" s="25" t="s">
        <v>57</v>
      </c>
      <c r="F4" s="38"/>
      <c r="G4" s="39"/>
      <c r="H4" s="25"/>
      <c r="I4" s="25"/>
      <c r="J4" s="13">
        <f>Time!J$90</f>
        <v>1</v>
      </c>
      <c r="K4" s="13">
        <f>Time!K$90</f>
        <v>2</v>
      </c>
      <c r="L4" s="13">
        <f>Time!L$90</f>
        <v>3</v>
      </c>
      <c r="M4" s="13">
        <f>Time!M$90</f>
        <v>4</v>
      </c>
      <c r="N4" s="13">
        <f>Time!N$90</f>
        <v>5</v>
      </c>
      <c r="O4" s="13">
        <f>Time!O$90</f>
        <v>6</v>
      </c>
      <c r="P4" s="13">
        <f>Time!P$90</f>
        <v>7</v>
      </c>
      <c r="Q4" s="13">
        <f>Time!Q$90</f>
        <v>8</v>
      </c>
      <c r="R4" s="13">
        <f>Time!R$90</f>
        <v>9</v>
      </c>
      <c r="S4" s="13">
        <f>Time!S$90</f>
        <v>10</v>
      </c>
      <c r="T4" s="13">
        <f>Time!T$90</f>
        <v>11</v>
      </c>
      <c r="U4" s="13">
        <f>Time!U$90</f>
        <v>12</v>
      </c>
      <c r="V4" s="13">
        <f>Time!V$90</f>
        <v>13</v>
      </c>
      <c r="W4" s="13">
        <f>Time!W$90</f>
        <v>14</v>
      </c>
      <c r="X4" s="13">
        <f>Time!X$90</f>
        <v>15</v>
      </c>
      <c r="Y4" s="13">
        <f>Time!Y$90</f>
        <v>16</v>
      </c>
      <c r="Z4" s="13">
        <f>Time!Z$90</f>
        <v>17</v>
      </c>
      <c r="AA4" s="13">
        <f>Time!AA$90</f>
        <v>18</v>
      </c>
      <c r="AB4" s="13">
        <f>Time!AB$90</f>
        <v>19</v>
      </c>
      <c r="AC4" s="13">
        <f>Time!AC$90</f>
        <v>20</v>
      </c>
    </row>
    <row r="5" spans="1:29" s="31" customFormat="1" x14ac:dyDescent="0.25">
      <c r="A5" s="32"/>
      <c r="B5" s="32"/>
      <c r="C5" s="42"/>
      <c r="D5" s="45"/>
      <c r="F5" s="26" t="s">
        <v>58</v>
      </c>
      <c r="G5" s="26" t="s">
        <v>59</v>
      </c>
      <c r="H5" s="26" t="s">
        <v>60</v>
      </c>
      <c r="I5" s="25"/>
    </row>
    <row r="6" spans="1:29" s="44" customFormat="1" x14ac:dyDescent="0.25">
      <c r="A6" s="22"/>
      <c r="B6" s="22"/>
      <c r="C6" s="34"/>
      <c r="F6" s="22"/>
      <c r="G6" s="22"/>
      <c r="H6" s="22"/>
    </row>
    <row r="8" spans="1:29" x14ac:dyDescent="0.25">
      <c r="B8" s="22" t="s">
        <v>299</v>
      </c>
    </row>
    <row r="9" spans="1:29" outlineLevel="1" x14ac:dyDescent="0.25">
      <c r="A9" s="11"/>
      <c r="B9" s="11"/>
      <c r="C9" s="18"/>
      <c r="D9" s="19"/>
      <c r="E9" s="12" t="str">
        <f>Inputs!E$145</f>
        <v xml:space="preserve">Totex allowance for cost sharing - standard base cost sharing - real (WR) </v>
      </c>
      <c r="F9" s="4"/>
      <c r="G9" s="4" t="str">
        <f>Inputs!G$145</f>
        <v>£m</v>
      </c>
      <c r="H9" s="4">
        <f>Inputs!H$145</f>
        <v>0</v>
      </c>
      <c r="I9" s="4"/>
      <c r="J9" s="4"/>
      <c r="K9" s="4"/>
      <c r="L9" s="4"/>
      <c r="M9" s="4"/>
      <c r="N9" s="4"/>
      <c r="O9" s="4"/>
      <c r="P9" s="4"/>
      <c r="Q9" s="4"/>
      <c r="R9" s="4"/>
      <c r="S9" s="4"/>
      <c r="T9" s="4"/>
      <c r="U9" s="4"/>
      <c r="V9" s="4">
        <f>Inputs!V$145</f>
        <v>0</v>
      </c>
      <c r="W9" s="4">
        <f>Inputs!W$145</f>
        <v>0</v>
      </c>
      <c r="X9" s="4">
        <f>Inputs!X$145</f>
        <v>0</v>
      </c>
      <c r="Y9" s="4">
        <f>Inputs!Y$145</f>
        <v>0</v>
      </c>
      <c r="Z9" s="4">
        <f>Inputs!Z$145</f>
        <v>0</v>
      </c>
      <c r="AA9" s="4">
        <f>Inputs!AA$145</f>
        <v>0</v>
      </c>
      <c r="AB9" s="4">
        <f>Inputs!AB$145</f>
        <v>0</v>
      </c>
      <c r="AC9" s="4"/>
    </row>
    <row r="10" spans="1:29" outlineLevel="2" x14ac:dyDescent="0.25">
      <c r="A10" s="11"/>
      <c r="B10" s="11"/>
      <c r="C10" s="18"/>
      <c r="D10" s="19"/>
      <c r="E10" s="12" t="str">
        <f>Inputs!E$146</f>
        <v xml:space="preserve">Totex allowance for cost sharing - standard base cost sharing - real (WN+) </v>
      </c>
      <c r="F10" s="4"/>
      <c r="G10" s="4" t="str">
        <f>Inputs!G$146</f>
        <v>£m</v>
      </c>
      <c r="H10" s="4">
        <f>Inputs!H$146</f>
        <v>0</v>
      </c>
      <c r="I10" s="4"/>
      <c r="J10" s="4"/>
      <c r="K10" s="4"/>
      <c r="L10" s="4"/>
      <c r="M10" s="4"/>
      <c r="N10" s="4"/>
      <c r="O10" s="4"/>
      <c r="P10" s="4"/>
      <c r="Q10" s="4"/>
      <c r="R10" s="4"/>
      <c r="S10" s="4"/>
      <c r="T10" s="4"/>
      <c r="U10" s="4"/>
      <c r="V10" s="4">
        <f>Inputs!V$146</f>
        <v>0</v>
      </c>
      <c r="W10" s="4">
        <f>Inputs!W$146</f>
        <v>0</v>
      </c>
      <c r="X10" s="4">
        <f>Inputs!X$146</f>
        <v>0</v>
      </c>
      <c r="Y10" s="4">
        <f>Inputs!Y$146</f>
        <v>0</v>
      </c>
      <c r="Z10" s="4">
        <f>Inputs!Z$146</f>
        <v>0</v>
      </c>
      <c r="AA10" s="4">
        <f>Inputs!AA$146</f>
        <v>0</v>
      </c>
      <c r="AB10" s="4">
        <f>Inputs!AB$146</f>
        <v>0</v>
      </c>
      <c r="AC10" s="4"/>
    </row>
    <row r="11" spans="1:29" outlineLevel="2" x14ac:dyDescent="0.25">
      <c r="A11" s="11"/>
      <c r="B11" s="11"/>
      <c r="C11" s="18"/>
      <c r="D11" s="19"/>
      <c r="E11" s="12" t="str">
        <f>Inputs!E$147</f>
        <v xml:space="preserve">Totex allowance for cost sharing - standard base cost sharing - real (WWN+) </v>
      </c>
      <c r="F11" s="4"/>
      <c r="G11" s="4" t="str">
        <f>Inputs!G$147</f>
        <v>£m</v>
      </c>
      <c r="H11" s="4">
        <f>Inputs!H$147</f>
        <v>0</v>
      </c>
      <c r="I11" s="4"/>
      <c r="J11" s="4"/>
      <c r="K11" s="4"/>
      <c r="L11" s="4"/>
      <c r="M11" s="4"/>
      <c r="N11" s="4"/>
      <c r="O11" s="4"/>
      <c r="P11" s="4"/>
      <c r="Q11" s="4"/>
      <c r="R11" s="4"/>
      <c r="S11" s="4"/>
      <c r="T11" s="4"/>
      <c r="U11" s="4"/>
      <c r="V11" s="4">
        <f>Inputs!V$147</f>
        <v>0</v>
      </c>
      <c r="W11" s="4">
        <f>Inputs!W$147</f>
        <v>0</v>
      </c>
      <c r="X11" s="4">
        <f>Inputs!X$147</f>
        <v>0</v>
      </c>
      <c r="Y11" s="4">
        <f>Inputs!Y$147</f>
        <v>0</v>
      </c>
      <c r="Z11" s="4">
        <f>Inputs!Z$147</f>
        <v>0</v>
      </c>
      <c r="AA11" s="4">
        <f>Inputs!AA$147</f>
        <v>0</v>
      </c>
      <c r="AB11" s="4">
        <f>Inputs!AB$147</f>
        <v>0</v>
      </c>
      <c r="AC11" s="4"/>
    </row>
    <row r="12" spans="1:29" outlineLevel="2" x14ac:dyDescent="0.25">
      <c r="A12" s="11"/>
      <c r="B12" s="11"/>
      <c r="C12" s="18"/>
      <c r="D12" s="19"/>
      <c r="E12" s="12" t="str">
        <f>Inputs!E$148</f>
        <v xml:space="preserve">Totex allowance for cost sharing - standard base cost sharing - real (BIO) </v>
      </c>
      <c r="F12" s="4"/>
      <c r="G12" s="4" t="str">
        <f>Inputs!G$148</f>
        <v>£m</v>
      </c>
      <c r="H12" s="4">
        <f>Inputs!H$148</f>
        <v>0</v>
      </c>
      <c r="I12" s="4"/>
      <c r="J12" s="4"/>
      <c r="K12" s="4"/>
      <c r="L12" s="4"/>
      <c r="M12" s="4"/>
      <c r="N12" s="4"/>
      <c r="O12" s="4"/>
      <c r="P12" s="4"/>
      <c r="Q12" s="4"/>
      <c r="R12" s="4"/>
      <c r="S12" s="4"/>
      <c r="T12" s="4"/>
      <c r="U12" s="4"/>
      <c r="V12" s="4">
        <f>Inputs!V$148</f>
        <v>0</v>
      </c>
      <c r="W12" s="4">
        <f>Inputs!W$148</f>
        <v>0</v>
      </c>
      <c r="X12" s="4">
        <f>Inputs!X$148</f>
        <v>0</v>
      </c>
      <c r="Y12" s="4">
        <f>Inputs!Y$148</f>
        <v>0</v>
      </c>
      <c r="Z12" s="4">
        <f>Inputs!Z$148</f>
        <v>0</v>
      </c>
      <c r="AA12" s="4">
        <f>Inputs!AA$148</f>
        <v>0</v>
      </c>
      <c r="AB12" s="4">
        <f>Inputs!AB$148</f>
        <v>0</v>
      </c>
      <c r="AC12" s="4"/>
    </row>
    <row r="13" spans="1:29" outlineLevel="2" x14ac:dyDescent="0.25">
      <c r="A13" s="11"/>
      <c r="B13" s="11"/>
      <c r="C13" s="18"/>
      <c r="D13" s="19"/>
      <c r="E13" s="12" t="str">
        <f>Inputs!E$149</f>
        <v xml:space="preserve">Totex allowance for cost sharing - standard base cost sharing - real (ADDN1) </v>
      </c>
      <c r="F13" s="4"/>
      <c r="G13" s="4" t="str">
        <f>Inputs!G$149</f>
        <v>£m</v>
      </c>
      <c r="H13" s="4">
        <f>Inputs!H$149</f>
        <v>0</v>
      </c>
      <c r="I13" s="4"/>
      <c r="J13" s="4"/>
      <c r="K13" s="4"/>
      <c r="L13" s="4"/>
      <c r="M13" s="4"/>
      <c r="N13" s="4"/>
      <c r="O13" s="4"/>
      <c r="P13" s="4"/>
      <c r="Q13" s="4"/>
      <c r="R13" s="4"/>
      <c r="S13" s="4"/>
      <c r="T13" s="4"/>
      <c r="U13" s="4"/>
      <c r="V13" s="4">
        <f>Inputs!V$149</f>
        <v>0</v>
      </c>
      <c r="W13" s="4">
        <f>Inputs!W$149</f>
        <v>0</v>
      </c>
      <c r="X13" s="4">
        <f>Inputs!X$149</f>
        <v>0</v>
      </c>
      <c r="Y13" s="4">
        <f>Inputs!Y$149</f>
        <v>0</v>
      </c>
      <c r="Z13" s="4">
        <f>Inputs!Z$149</f>
        <v>0</v>
      </c>
      <c r="AA13" s="4">
        <f>Inputs!AA$149</f>
        <v>0</v>
      </c>
      <c r="AB13" s="4">
        <f>Inputs!AB$149</f>
        <v>0</v>
      </c>
      <c r="AC13" s="4"/>
    </row>
    <row r="14" spans="1:29" outlineLevel="2" x14ac:dyDescent="0.25">
      <c r="A14" s="11"/>
      <c r="B14" s="11"/>
      <c r="C14" s="18"/>
      <c r="D14" s="19"/>
      <c r="E14" s="12" t="str">
        <f>Inputs!E$150</f>
        <v xml:space="preserve">Totex allowance for cost sharing - standard base cost sharing - real (ADDN2) </v>
      </c>
      <c r="F14" s="4"/>
      <c r="G14" s="4" t="str">
        <f>Inputs!G$150</f>
        <v>£m</v>
      </c>
      <c r="H14" s="4">
        <f>Inputs!H$150</f>
        <v>0</v>
      </c>
      <c r="I14" s="4"/>
      <c r="J14" s="4"/>
      <c r="K14" s="4"/>
      <c r="L14" s="4"/>
      <c r="M14" s="4"/>
      <c r="N14" s="4"/>
      <c r="O14" s="4"/>
      <c r="P14" s="4"/>
      <c r="Q14" s="4"/>
      <c r="R14" s="4"/>
      <c r="S14" s="4"/>
      <c r="T14" s="4"/>
      <c r="U14" s="4"/>
      <c r="V14" s="4">
        <f>Inputs!V$150</f>
        <v>0</v>
      </c>
      <c r="W14" s="4">
        <f>Inputs!W$150</f>
        <v>0</v>
      </c>
      <c r="X14" s="4">
        <f>Inputs!X$150</f>
        <v>0</v>
      </c>
      <c r="Y14" s="4">
        <f>Inputs!Y$150</f>
        <v>0</v>
      </c>
      <c r="Z14" s="4">
        <f>Inputs!Z$150</f>
        <v>0</v>
      </c>
      <c r="AA14" s="4">
        <f>Inputs!AA$150</f>
        <v>0</v>
      </c>
      <c r="AB14" s="4">
        <f>Inputs!AB$150</f>
        <v>0</v>
      </c>
      <c r="AC14" s="4"/>
    </row>
    <row r="15" spans="1:29" outlineLevel="1" x14ac:dyDescent="0.25">
      <c r="A15" s="11"/>
      <c r="B15" s="11"/>
      <c r="C15" s="18"/>
      <c r="D15" s="19"/>
      <c r="E15" s="12" t="str">
        <f>Inputs!E$198</f>
        <v xml:space="preserve">Price control deliverables adjustment - standard base - real (WR) </v>
      </c>
      <c r="F15" s="4"/>
      <c r="G15" s="4" t="str">
        <f>Inputs!G$198</f>
        <v>£m</v>
      </c>
      <c r="H15" s="4">
        <f>Inputs!H$198</f>
        <v>0</v>
      </c>
      <c r="I15" s="4"/>
      <c r="J15" s="4"/>
      <c r="K15" s="4"/>
      <c r="L15" s="4"/>
      <c r="M15" s="4"/>
      <c r="N15" s="4"/>
      <c r="O15" s="4"/>
      <c r="P15" s="4"/>
      <c r="Q15" s="4"/>
      <c r="R15" s="4"/>
      <c r="S15" s="4"/>
      <c r="T15" s="4"/>
      <c r="U15" s="4"/>
      <c r="V15" s="4">
        <f>Inputs!V$198</f>
        <v>0</v>
      </c>
      <c r="W15" s="4">
        <f>Inputs!W$198</f>
        <v>0</v>
      </c>
      <c r="X15" s="4">
        <f>Inputs!X$198</f>
        <v>0</v>
      </c>
      <c r="Y15" s="4">
        <f>Inputs!Y$198</f>
        <v>0</v>
      </c>
      <c r="Z15" s="4">
        <f>Inputs!Z$198</f>
        <v>0</v>
      </c>
      <c r="AA15" s="4">
        <f>Inputs!AA$198</f>
        <v>0</v>
      </c>
      <c r="AB15" s="4">
        <f>Inputs!AB$198</f>
        <v>0</v>
      </c>
      <c r="AC15" s="4"/>
    </row>
    <row r="16" spans="1:29" outlineLevel="2" x14ac:dyDescent="0.25">
      <c r="A16" s="11"/>
      <c r="B16" s="11"/>
      <c r="C16" s="18"/>
      <c r="D16" s="19"/>
      <c r="E16" s="12" t="str">
        <f>Inputs!E$199</f>
        <v xml:space="preserve">Price control deliverables adjustment - standard base - real (WN+) </v>
      </c>
      <c r="F16" s="4"/>
      <c r="G16" s="4" t="str">
        <f>Inputs!G$199</f>
        <v>£m</v>
      </c>
      <c r="H16" s="4">
        <f>Inputs!H$199</f>
        <v>0</v>
      </c>
      <c r="I16" s="4"/>
      <c r="J16" s="4"/>
      <c r="K16" s="4"/>
      <c r="L16" s="4"/>
      <c r="M16" s="4"/>
      <c r="N16" s="4"/>
      <c r="O16" s="4"/>
      <c r="P16" s="4"/>
      <c r="Q16" s="4"/>
      <c r="R16" s="4"/>
      <c r="S16" s="4"/>
      <c r="T16" s="4"/>
      <c r="U16" s="4"/>
      <c r="V16" s="4">
        <f>Inputs!V$199</f>
        <v>0</v>
      </c>
      <c r="W16" s="4">
        <f>Inputs!W$199</f>
        <v>0</v>
      </c>
      <c r="X16" s="4">
        <f>Inputs!X$199</f>
        <v>0</v>
      </c>
      <c r="Y16" s="4">
        <f>Inputs!Y$199</f>
        <v>0</v>
      </c>
      <c r="Z16" s="4">
        <f>Inputs!Z$199</f>
        <v>0</v>
      </c>
      <c r="AA16" s="4">
        <f>Inputs!AA$199</f>
        <v>0</v>
      </c>
      <c r="AB16" s="4">
        <f>Inputs!AB$199</f>
        <v>0</v>
      </c>
      <c r="AC16" s="4"/>
    </row>
    <row r="17" spans="1:29" outlineLevel="2" x14ac:dyDescent="0.25">
      <c r="A17" s="11"/>
      <c r="B17" s="11"/>
      <c r="C17" s="18"/>
      <c r="D17" s="19"/>
      <c r="E17" s="12" t="str">
        <f>Inputs!E$200</f>
        <v xml:space="preserve">Price control deliverables adjustment - standard base - real (WWN+) </v>
      </c>
      <c r="F17" s="4"/>
      <c r="G17" s="4" t="str">
        <f>Inputs!G$200</f>
        <v>£m</v>
      </c>
      <c r="H17" s="4">
        <f>Inputs!H$200</f>
        <v>0</v>
      </c>
      <c r="I17" s="4"/>
      <c r="J17" s="4"/>
      <c r="K17" s="4"/>
      <c r="L17" s="4"/>
      <c r="M17" s="4"/>
      <c r="N17" s="4"/>
      <c r="O17" s="4"/>
      <c r="P17" s="4"/>
      <c r="Q17" s="4"/>
      <c r="R17" s="4"/>
      <c r="S17" s="4"/>
      <c r="T17" s="4"/>
      <c r="U17" s="4"/>
      <c r="V17" s="4">
        <f>Inputs!V$200</f>
        <v>0</v>
      </c>
      <c r="W17" s="4">
        <f>Inputs!W$200</f>
        <v>0</v>
      </c>
      <c r="X17" s="4">
        <f>Inputs!X$200</f>
        <v>0</v>
      </c>
      <c r="Y17" s="4">
        <f>Inputs!Y$200</f>
        <v>0</v>
      </c>
      <c r="Z17" s="4">
        <f>Inputs!Z$200</f>
        <v>0</v>
      </c>
      <c r="AA17" s="4">
        <f>Inputs!AA$200</f>
        <v>0</v>
      </c>
      <c r="AB17" s="4">
        <f>Inputs!AB$200</f>
        <v>0</v>
      </c>
      <c r="AC17" s="4"/>
    </row>
    <row r="18" spans="1:29" outlineLevel="2" x14ac:dyDescent="0.25">
      <c r="A18" s="11"/>
      <c r="B18" s="11"/>
      <c r="C18" s="18"/>
      <c r="D18" s="19"/>
      <c r="E18" s="12" t="str">
        <f>Inputs!E$201</f>
        <v xml:space="preserve">Price control deliverables adjustment - standard base - real (BIO) </v>
      </c>
      <c r="F18" s="4"/>
      <c r="G18" s="4" t="str">
        <f>Inputs!G$201</f>
        <v>£m</v>
      </c>
      <c r="H18" s="4">
        <f>Inputs!H$201</f>
        <v>0</v>
      </c>
      <c r="I18" s="4"/>
      <c r="J18" s="4"/>
      <c r="K18" s="4"/>
      <c r="L18" s="4"/>
      <c r="M18" s="4"/>
      <c r="N18" s="4"/>
      <c r="O18" s="4"/>
      <c r="P18" s="4"/>
      <c r="Q18" s="4"/>
      <c r="R18" s="4"/>
      <c r="S18" s="4"/>
      <c r="T18" s="4"/>
      <c r="U18" s="4"/>
      <c r="V18" s="4">
        <f>Inputs!V$201</f>
        <v>0</v>
      </c>
      <c r="W18" s="4">
        <f>Inputs!W$201</f>
        <v>0</v>
      </c>
      <c r="X18" s="4">
        <f>Inputs!X$201</f>
        <v>0</v>
      </c>
      <c r="Y18" s="4">
        <f>Inputs!Y$201</f>
        <v>0</v>
      </c>
      <c r="Z18" s="4">
        <f>Inputs!Z$201</f>
        <v>0</v>
      </c>
      <c r="AA18" s="4">
        <f>Inputs!AA$201</f>
        <v>0</v>
      </c>
      <c r="AB18" s="4">
        <f>Inputs!AB$201</f>
        <v>0</v>
      </c>
      <c r="AC18" s="4"/>
    </row>
    <row r="19" spans="1:29" outlineLevel="2" x14ac:dyDescent="0.25">
      <c r="A19" s="11"/>
      <c r="B19" s="11"/>
      <c r="C19" s="18"/>
      <c r="D19" s="19"/>
      <c r="E19" s="12" t="str">
        <f>Inputs!E$202</f>
        <v xml:space="preserve">Price control deliverables adjustment - standard base - real (ADDN1) </v>
      </c>
      <c r="F19" s="4"/>
      <c r="G19" s="4" t="str">
        <f>Inputs!G$202</f>
        <v>£m</v>
      </c>
      <c r="H19" s="4">
        <f>Inputs!H$202</f>
        <v>0</v>
      </c>
      <c r="I19" s="4"/>
      <c r="J19" s="4"/>
      <c r="K19" s="4"/>
      <c r="L19" s="4"/>
      <c r="M19" s="4"/>
      <c r="N19" s="4"/>
      <c r="O19" s="4"/>
      <c r="P19" s="4"/>
      <c r="Q19" s="4"/>
      <c r="R19" s="4"/>
      <c r="S19" s="4"/>
      <c r="T19" s="4"/>
      <c r="U19" s="4"/>
      <c r="V19" s="4">
        <f>Inputs!V$202</f>
        <v>0</v>
      </c>
      <c r="W19" s="4">
        <f>Inputs!W$202</f>
        <v>0</v>
      </c>
      <c r="X19" s="4">
        <f>Inputs!X$202</f>
        <v>0</v>
      </c>
      <c r="Y19" s="4">
        <f>Inputs!Y$202</f>
        <v>0</v>
      </c>
      <c r="Z19" s="4">
        <f>Inputs!Z$202</f>
        <v>0</v>
      </c>
      <c r="AA19" s="4">
        <f>Inputs!AA$202</f>
        <v>0</v>
      </c>
      <c r="AB19" s="4">
        <f>Inputs!AB$202</f>
        <v>0</v>
      </c>
      <c r="AC19" s="4"/>
    </row>
    <row r="20" spans="1:29" outlineLevel="2" x14ac:dyDescent="0.25">
      <c r="A20" s="11"/>
      <c r="B20" s="11"/>
      <c r="C20" s="18"/>
      <c r="D20" s="19"/>
      <c r="E20" s="12" t="str">
        <f>Inputs!E$203</f>
        <v xml:space="preserve">Price control deliverables adjustment - standard base - real (ADDN2) </v>
      </c>
      <c r="F20" s="4"/>
      <c r="G20" s="4" t="str">
        <f>Inputs!G$203</f>
        <v>£m</v>
      </c>
      <c r="H20" s="4">
        <f>Inputs!H$203</f>
        <v>0</v>
      </c>
      <c r="I20" s="4"/>
      <c r="J20" s="4"/>
      <c r="K20" s="4"/>
      <c r="L20" s="4"/>
      <c r="M20" s="4"/>
      <c r="N20" s="4"/>
      <c r="O20" s="4"/>
      <c r="P20" s="4"/>
      <c r="Q20" s="4"/>
      <c r="R20" s="4"/>
      <c r="S20" s="4"/>
      <c r="T20" s="4"/>
      <c r="U20" s="4"/>
      <c r="V20" s="4">
        <f>Inputs!V$203</f>
        <v>0</v>
      </c>
      <c r="W20" s="4">
        <f>Inputs!W$203</f>
        <v>0</v>
      </c>
      <c r="X20" s="4">
        <f>Inputs!X$203</f>
        <v>0</v>
      </c>
      <c r="Y20" s="4">
        <f>Inputs!Y$203</f>
        <v>0</v>
      </c>
      <c r="Z20" s="4">
        <f>Inputs!Z$203</f>
        <v>0</v>
      </c>
      <c r="AA20" s="4">
        <f>Inputs!AA$203</f>
        <v>0</v>
      </c>
      <c r="AB20" s="4">
        <f>Inputs!AB$203</f>
        <v>0</v>
      </c>
      <c r="AC20" s="4"/>
    </row>
    <row r="21" spans="1:29" outlineLevel="1" x14ac:dyDescent="0.25">
      <c r="A21" s="11"/>
      <c r="B21" s="11"/>
      <c r="C21" s="18"/>
      <c r="D21" s="19"/>
      <c r="E21" s="12" t="s">
        <v>300</v>
      </c>
      <c r="F21" s="12"/>
      <c r="G21" s="12" t="s">
        <v>148</v>
      </c>
      <c r="H21" s="4">
        <f t="shared" ref="H21:H26" si="0">SUM(X21:AB21)</f>
        <v>0</v>
      </c>
      <c r="I21" s="12"/>
      <c r="J21" s="4"/>
      <c r="K21" s="4"/>
      <c r="L21" s="4"/>
      <c r="M21" s="4"/>
      <c r="N21" s="4"/>
      <c r="O21" s="4"/>
      <c r="P21" s="4"/>
      <c r="Q21" s="4"/>
      <c r="R21" s="4"/>
      <c r="S21" s="4"/>
      <c r="T21" s="4"/>
      <c r="U21" s="4"/>
      <c r="V21" s="4">
        <f t="shared" ref="V21:W21" si="1">V9-V15</f>
        <v>0</v>
      </c>
      <c r="W21" s="4">
        <f t="shared" si="1"/>
        <v>0</v>
      </c>
      <c r="X21" s="4">
        <f t="shared" ref="X21:AB26" si="2">X9-X15</f>
        <v>0</v>
      </c>
      <c r="Y21" s="4">
        <f t="shared" si="2"/>
        <v>0</v>
      </c>
      <c r="Z21" s="4">
        <f t="shared" si="2"/>
        <v>0</v>
      </c>
      <c r="AA21" s="4">
        <f t="shared" si="2"/>
        <v>0</v>
      </c>
      <c r="AB21" s="4">
        <f t="shared" si="2"/>
        <v>0</v>
      </c>
      <c r="AC21" s="4"/>
    </row>
    <row r="22" spans="1:29" outlineLevel="2" x14ac:dyDescent="0.25">
      <c r="A22" s="11"/>
      <c r="B22" s="11"/>
      <c r="C22" s="18"/>
      <c r="D22" s="19"/>
      <c r="E22" s="12" t="s">
        <v>301</v>
      </c>
      <c r="F22" s="12"/>
      <c r="G22" s="12" t="s">
        <v>148</v>
      </c>
      <c r="H22" s="4">
        <f t="shared" si="0"/>
        <v>0</v>
      </c>
      <c r="I22" s="12"/>
      <c r="J22" s="4"/>
      <c r="K22" s="4"/>
      <c r="L22" s="4"/>
      <c r="M22" s="4"/>
      <c r="N22" s="4"/>
      <c r="O22" s="4"/>
      <c r="P22" s="4"/>
      <c r="Q22" s="4"/>
      <c r="R22" s="4"/>
      <c r="S22" s="4"/>
      <c r="T22" s="4"/>
      <c r="U22" s="4"/>
      <c r="V22" s="4">
        <f t="shared" ref="V22:W22" si="3">V10-V16</f>
        <v>0</v>
      </c>
      <c r="W22" s="4">
        <f t="shared" si="3"/>
        <v>0</v>
      </c>
      <c r="X22" s="4">
        <f t="shared" si="2"/>
        <v>0</v>
      </c>
      <c r="Y22" s="4">
        <f t="shared" si="2"/>
        <v>0</v>
      </c>
      <c r="Z22" s="4">
        <f t="shared" si="2"/>
        <v>0</v>
      </c>
      <c r="AA22" s="4">
        <f t="shared" si="2"/>
        <v>0</v>
      </c>
      <c r="AB22" s="4">
        <f t="shared" si="2"/>
        <v>0</v>
      </c>
      <c r="AC22" s="4"/>
    </row>
    <row r="23" spans="1:29" outlineLevel="2" x14ac:dyDescent="0.25">
      <c r="A23" s="11"/>
      <c r="B23" s="11"/>
      <c r="C23" s="18"/>
      <c r="D23" s="19"/>
      <c r="E23" s="12" t="s">
        <v>302</v>
      </c>
      <c r="F23" s="12"/>
      <c r="G23" s="12" t="s">
        <v>148</v>
      </c>
      <c r="H23" s="4">
        <f t="shared" si="0"/>
        <v>0</v>
      </c>
      <c r="I23" s="12"/>
      <c r="J23" s="4"/>
      <c r="K23" s="4"/>
      <c r="L23" s="4"/>
      <c r="M23" s="4"/>
      <c r="N23" s="4"/>
      <c r="O23" s="4"/>
      <c r="P23" s="4"/>
      <c r="Q23" s="4"/>
      <c r="R23" s="4"/>
      <c r="S23" s="4"/>
      <c r="T23" s="4"/>
      <c r="U23" s="4"/>
      <c r="V23" s="4">
        <f t="shared" ref="V23:W23" si="4">V11-V17</f>
        <v>0</v>
      </c>
      <c r="W23" s="4">
        <f t="shared" si="4"/>
        <v>0</v>
      </c>
      <c r="X23" s="4">
        <f t="shared" si="2"/>
        <v>0</v>
      </c>
      <c r="Y23" s="4">
        <f t="shared" si="2"/>
        <v>0</v>
      </c>
      <c r="Z23" s="4">
        <f t="shared" si="2"/>
        <v>0</v>
      </c>
      <c r="AA23" s="4">
        <f t="shared" si="2"/>
        <v>0</v>
      </c>
      <c r="AB23" s="4">
        <f t="shared" si="2"/>
        <v>0</v>
      </c>
      <c r="AC23" s="4"/>
    </row>
    <row r="24" spans="1:29" outlineLevel="2" x14ac:dyDescent="0.25">
      <c r="A24" s="11"/>
      <c r="B24" s="11"/>
      <c r="C24" s="18"/>
      <c r="D24" s="19"/>
      <c r="E24" s="12" t="s">
        <v>303</v>
      </c>
      <c r="F24" s="12"/>
      <c r="G24" s="12" t="s">
        <v>148</v>
      </c>
      <c r="H24" s="4">
        <f t="shared" si="0"/>
        <v>0</v>
      </c>
      <c r="I24" s="12"/>
      <c r="J24" s="4"/>
      <c r="K24" s="4"/>
      <c r="L24" s="4"/>
      <c r="M24" s="4"/>
      <c r="N24" s="4"/>
      <c r="O24" s="4"/>
      <c r="P24" s="4"/>
      <c r="Q24" s="4"/>
      <c r="R24" s="4"/>
      <c r="S24" s="4"/>
      <c r="T24" s="4"/>
      <c r="U24" s="4"/>
      <c r="V24" s="4">
        <f t="shared" ref="V24:W24" si="5">V12-V18</f>
        <v>0</v>
      </c>
      <c r="W24" s="4">
        <f t="shared" si="5"/>
        <v>0</v>
      </c>
      <c r="X24" s="4">
        <f t="shared" si="2"/>
        <v>0</v>
      </c>
      <c r="Y24" s="4">
        <f t="shared" si="2"/>
        <v>0</v>
      </c>
      <c r="Z24" s="4">
        <f t="shared" si="2"/>
        <v>0</v>
      </c>
      <c r="AA24" s="4">
        <f t="shared" si="2"/>
        <v>0</v>
      </c>
      <c r="AB24" s="4">
        <f t="shared" si="2"/>
        <v>0</v>
      </c>
      <c r="AC24" s="4"/>
    </row>
    <row r="25" spans="1:29" outlineLevel="2" x14ac:dyDescent="0.25">
      <c r="A25" s="11"/>
      <c r="B25" s="11"/>
      <c r="C25" s="18"/>
      <c r="D25" s="19"/>
      <c r="E25" s="12" t="s">
        <v>304</v>
      </c>
      <c r="F25" s="12"/>
      <c r="G25" s="12" t="s">
        <v>148</v>
      </c>
      <c r="H25" s="4">
        <f t="shared" si="0"/>
        <v>0</v>
      </c>
      <c r="I25" s="12"/>
      <c r="J25" s="4"/>
      <c r="K25" s="4"/>
      <c r="L25" s="4"/>
      <c r="M25" s="4"/>
      <c r="N25" s="4"/>
      <c r="O25" s="4"/>
      <c r="P25" s="4"/>
      <c r="Q25" s="4"/>
      <c r="R25" s="4"/>
      <c r="S25" s="4"/>
      <c r="T25" s="4"/>
      <c r="U25" s="4"/>
      <c r="V25" s="4">
        <f t="shared" ref="V25:W25" si="6">V13-V19</f>
        <v>0</v>
      </c>
      <c r="W25" s="4">
        <f t="shared" si="6"/>
        <v>0</v>
      </c>
      <c r="X25" s="4">
        <f t="shared" si="2"/>
        <v>0</v>
      </c>
      <c r="Y25" s="4">
        <f t="shared" si="2"/>
        <v>0</v>
      </c>
      <c r="Z25" s="4">
        <f t="shared" si="2"/>
        <v>0</v>
      </c>
      <c r="AA25" s="4">
        <f t="shared" si="2"/>
        <v>0</v>
      </c>
      <c r="AB25" s="4">
        <f t="shared" si="2"/>
        <v>0</v>
      </c>
      <c r="AC25" s="4"/>
    </row>
    <row r="26" spans="1:29" outlineLevel="2" x14ac:dyDescent="0.25">
      <c r="A26" s="11"/>
      <c r="B26" s="11"/>
      <c r="C26" s="18"/>
      <c r="D26" s="19"/>
      <c r="E26" s="12" t="s">
        <v>305</v>
      </c>
      <c r="F26" s="12"/>
      <c r="G26" s="12" t="s">
        <v>148</v>
      </c>
      <c r="H26" s="4">
        <f t="shared" si="0"/>
        <v>0</v>
      </c>
      <c r="I26" s="12"/>
      <c r="J26" s="4"/>
      <c r="K26" s="4"/>
      <c r="L26" s="4"/>
      <c r="M26" s="4"/>
      <c r="N26" s="4"/>
      <c r="O26" s="4"/>
      <c r="P26" s="4"/>
      <c r="Q26" s="4"/>
      <c r="R26" s="4"/>
      <c r="S26" s="4"/>
      <c r="T26" s="4"/>
      <c r="U26" s="4"/>
      <c r="V26" s="4">
        <f t="shared" ref="V26:W26" si="7">V14-V20</f>
        <v>0</v>
      </c>
      <c r="W26" s="4">
        <f t="shared" si="7"/>
        <v>0</v>
      </c>
      <c r="X26" s="4">
        <f t="shared" si="2"/>
        <v>0</v>
      </c>
      <c r="Y26" s="4">
        <f t="shared" si="2"/>
        <v>0</v>
      </c>
      <c r="Z26" s="4">
        <f t="shared" si="2"/>
        <v>0</v>
      </c>
      <c r="AA26" s="4">
        <f t="shared" si="2"/>
        <v>0</v>
      </c>
      <c r="AB26" s="4">
        <f t="shared" si="2"/>
        <v>0</v>
      </c>
      <c r="AC26" s="4"/>
    </row>
    <row r="29" spans="1:29" x14ac:dyDescent="0.25">
      <c r="B29" s="22" t="s">
        <v>306</v>
      </c>
    </row>
    <row r="30" spans="1:29" outlineLevel="1" x14ac:dyDescent="0.25">
      <c r="A30" s="11"/>
      <c r="B30" s="11"/>
      <c r="C30" s="18"/>
      <c r="D30" s="19"/>
      <c r="E30" s="12" t="str">
        <f>Inputs!E$152</f>
        <v xml:space="preserve">Totex allowance for cost sharing - standard enhancement cost sharing - real (WR) </v>
      </c>
      <c r="F30" s="4"/>
      <c r="G30" s="4" t="str">
        <f>Inputs!G$152</f>
        <v>£m</v>
      </c>
      <c r="H30" s="4">
        <f>Inputs!H$152</f>
        <v>0</v>
      </c>
      <c r="I30" s="4"/>
      <c r="J30" s="4"/>
      <c r="K30" s="4"/>
      <c r="L30" s="4"/>
      <c r="M30" s="4"/>
      <c r="N30" s="4"/>
      <c r="O30" s="4"/>
      <c r="P30" s="4"/>
      <c r="Q30" s="4"/>
      <c r="R30" s="4"/>
      <c r="S30" s="4"/>
      <c r="T30" s="4"/>
      <c r="U30" s="4"/>
      <c r="V30" s="4">
        <f>Inputs!V$152</f>
        <v>0</v>
      </c>
      <c r="W30" s="4">
        <f>Inputs!W$152</f>
        <v>0</v>
      </c>
      <c r="X30" s="4">
        <f>Inputs!X$152</f>
        <v>0</v>
      </c>
      <c r="Y30" s="4">
        <f>Inputs!Y$152</f>
        <v>0</v>
      </c>
      <c r="Z30" s="4">
        <f>Inputs!Z$152</f>
        <v>0</v>
      </c>
      <c r="AA30" s="4">
        <f>Inputs!AA$152</f>
        <v>0</v>
      </c>
      <c r="AB30" s="4">
        <f>Inputs!AB$152</f>
        <v>0</v>
      </c>
      <c r="AC30" s="4"/>
    </row>
    <row r="31" spans="1:29" outlineLevel="2" x14ac:dyDescent="0.25">
      <c r="A31" s="11"/>
      <c r="B31" s="11"/>
      <c r="C31" s="18"/>
      <c r="D31" s="19"/>
      <c r="E31" s="12" t="str">
        <f>Inputs!E$153</f>
        <v xml:space="preserve">Totex allowance for cost sharing - standard enhancement cost sharing - real (WN+) </v>
      </c>
      <c r="F31" s="4"/>
      <c r="G31" s="4" t="str">
        <f>Inputs!G$153</f>
        <v>£m</v>
      </c>
      <c r="H31" s="4">
        <f>Inputs!H$153</f>
        <v>0</v>
      </c>
      <c r="I31" s="4"/>
      <c r="J31" s="4"/>
      <c r="K31" s="4"/>
      <c r="L31" s="4"/>
      <c r="M31" s="4"/>
      <c r="N31" s="4"/>
      <c r="O31" s="4"/>
      <c r="P31" s="4"/>
      <c r="Q31" s="4"/>
      <c r="R31" s="4"/>
      <c r="S31" s="4"/>
      <c r="T31" s="4"/>
      <c r="U31" s="4"/>
      <c r="V31" s="4">
        <f>Inputs!V$153</f>
        <v>0</v>
      </c>
      <c r="W31" s="4">
        <f>Inputs!W$153</f>
        <v>0</v>
      </c>
      <c r="X31" s="4">
        <f>Inputs!X$153</f>
        <v>0</v>
      </c>
      <c r="Y31" s="4">
        <f>Inputs!Y$153</f>
        <v>0</v>
      </c>
      <c r="Z31" s="4">
        <f>Inputs!Z$153</f>
        <v>0</v>
      </c>
      <c r="AA31" s="4">
        <f>Inputs!AA$153</f>
        <v>0</v>
      </c>
      <c r="AB31" s="4">
        <f>Inputs!AB$153</f>
        <v>0</v>
      </c>
      <c r="AC31" s="4"/>
    </row>
    <row r="32" spans="1:29" outlineLevel="2" x14ac:dyDescent="0.25">
      <c r="A32" s="11"/>
      <c r="B32" s="11"/>
      <c r="C32" s="18"/>
      <c r="D32" s="19"/>
      <c r="E32" s="12" t="str">
        <f>Inputs!E$154</f>
        <v xml:space="preserve">Totex allowance for cost sharing - standard enhancement cost sharing - real (WWN+) </v>
      </c>
      <c r="F32" s="4"/>
      <c r="G32" s="4" t="str">
        <f>Inputs!G$154</f>
        <v>£m</v>
      </c>
      <c r="H32" s="4">
        <f>Inputs!H$154</f>
        <v>0</v>
      </c>
      <c r="I32" s="4"/>
      <c r="J32" s="4"/>
      <c r="K32" s="4"/>
      <c r="L32" s="4"/>
      <c r="M32" s="4"/>
      <c r="N32" s="4"/>
      <c r="O32" s="4"/>
      <c r="P32" s="4"/>
      <c r="Q32" s="4"/>
      <c r="R32" s="4"/>
      <c r="S32" s="4"/>
      <c r="T32" s="4"/>
      <c r="U32" s="4"/>
      <c r="V32" s="4">
        <f>Inputs!V$154</f>
        <v>0</v>
      </c>
      <c r="W32" s="4">
        <f>Inputs!W$154</f>
        <v>0</v>
      </c>
      <c r="X32" s="4">
        <f>Inputs!X$154</f>
        <v>0</v>
      </c>
      <c r="Y32" s="4">
        <f>Inputs!Y$154</f>
        <v>0</v>
      </c>
      <c r="Z32" s="4">
        <f>Inputs!Z$154</f>
        <v>0</v>
      </c>
      <c r="AA32" s="4">
        <f>Inputs!AA$154</f>
        <v>0</v>
      </c>
      <c r="AB32" s="4">
        <f>Inputs!AB$154</f>
        <v>0</v>
      </c>
      <c r="AC32" s="4"/>
    </row>
    <row r="33" spans="1:29" outlineLevel="2" x14ac:dyDescent="0.25">
      <c r="A33" s="11"/>
      <c r="B33" s="11"/>
      <c r="C33" s="18"/>
      <c r="D33" s="19"/>
      <c r="E33" s="12" t="str">
        <f>Inputs!E$155</f>
        <v xml:space="preserve">Totex allowance for cost sharing - standard enhancement cost sharing - real (BIO) </v>
      </c>
      <c r="F33" s="4"/>
      <c r="G33" s="4" t="str">
        <f>Inputs!G$155</f>
        <v>£m</v>
      </c>
      <c r="H33" s="4">
        <f>Inputs!H$155</f>
        <v>0</v>
      </c>
      <c r="I33" s="4"/>
      <c r="J33" s="4"/>
      <c r="K33" s="4"/>
      <c r="L33" s="4"/>
      <c r="M33" s="4"/>
      <c r="N33" s="4"/>
      <c r="O33" s="4"/>
      <c r="P33" s="4"/>
      <c r="Q33" s="4"/>
      <c r="R33" s="4"/>
      <c r="S33" s="4"/>
      <c r="T33" s="4"/>
      <c r="U33" s="4"/>
      <c r="V33" s="4">
        <f>Inputs!V$155</f>
        <v>0</v>
      </c>
      <c r="W33" s="4">
        <f>Inputs!W$155</f>
        <v>0</v>
      </c>
      <c r="X33" s="4">
        <f>Inputs!X$155</f>
        <v>0</v>
      </c>
      <c r="Y33" s="4">
        <f>Inputs!Y$155</f>
        <v>0</v>
      </c>
      <c r="Z33" s="4">
        <f>Inputs!Z$155</f>
        <v>0</v>
      </c>
      <c r="AA33" s="4">
        <f>Inputs!AA$155</f>
        <v>0</v>
      </c>
      <c r="AB33" s="4">
        <f>Inputs!AB$155</f>
        <v>0</v>
      </c>
      <c r="AC33" s="4"/>
    </row>
    <row r="34" spans="1:29" outlineLevel="2" x14ac:dyDescent="0.25">
      <c r="A34" s="11"/>
      <c r="B34" s="11"/>
      <c r="C34" s="18"/>
      <c r="D34" s="19"/>
      <c r="E34" s="12" t="str">
        <f>Inputs!E$156</f>
        <v xml:space="preserve">Totex allowance for cost sharing - standard enhancement cost sharing - real (ADDN1) </v>
      </c>
      <c r="F34" s="4"/>
      <c r="G34" s="4" t="str">
        <f>Inputs!G$156</f>
        <v>£m</v>
      </c>
      <c r="H34" s="4">
        <f>Inputs!H$156</f>
        <v>0</v>
      </c>
      <c r="I34" s="4"/>
      <c r="J34" s="4"/>
      <c r="K34" s="4"/>
      <c r="L34" s="4"/>
      <c r="M34" s="4"/>
      <c r="N34" s="4"/>
      <c r="O34" s="4"/>
      <c r="P34" s="4"/>
      <c r="Q34" s="4"/>
      <c r="R34" s="4"/>
      <c r="S34" s="4"/>
      <c r="T34" s="4"/>
      <c r="U34" s="4"/>
      <c r="V34" s="4">
        <f>Inputs!V$156</f>
        <v>0</v>
      </c>
      <c r="W34" s="4">
        <f>Inputs!W$156</f>
        <v>0</v>
      </c>
      <c r="X34" s="4">
        <f>Inputs!X$156</f>
        <v>0</v>
      </c>
      <c r="Y34" s="4">
        <f>Inputs!Y$156</f>
        <v>0</v>
      </c>
      <c r="Z34" s="4">
        <f>Inputs!Z$156</f>
        <v>0</v>
      </c>
      <c r="AA34" s="4">
        <f>Inputs!AA$156</f>
        <v>0</v>
      </c>
      <c r="AB34" s="4">
        <f>Inputs!AB$156</f>
        <v>0</v>
      </c>
      <c r="AC34" s="4"/>
    </row>
    <row r="35" spans="1:29" outlineLevel="2" x14ac:dyDescent="0.25">
      <c r="A35" s="11"/>
      <c r="B35" s="11"/>
      <c r="C35" s="18"/>
      <c r="D35" s="19"/>
      <c r="E35" s="12" t="str">
        <f>Inputs!E$157</f>
        <v xml:space="preserve">Totex allowance for cost sharing - standard enhancement cost sharing - real (ADDN2) </v>
      </c>
      <c r="F35" s="4"/>
      <c r="G35" s="4" t="str">
        <f>Inputs!G$157</f>
        <v>£m</v>
      </c>
      <c r="H35" s="4">
        <f>Inputs!H$157</f>
        <v>0</v>
      </c>
      <c r="I35" s="4"/>
      <c r="J35" s="4"/>
      <c r="K35" s="4"/>
      <c r="L35" s="4"/>
      <c r="M35" s="4"/>
      <c r="N35" s="4"/>
      <c r="O35" s="4"/>
      <c r="P35" s="4"/>
      <c r="Q35" s="4"/>
      <c r="R35" s="4"/>
      <c r="S35" s="4"/>
      <c r="T35" s="4"/>
      <c r="U35" s="4"/>
      <c r="V35" s="4">
        <f>Inputs!V$157</f>
        <v>0</v>
      </c>
      <c r="W35" s="4">
        <f>Inputs!W$157</f>
        <v>0</v>
      </c>
      <c r="X35" s="4">
        <f>Inputs!X$157</f>
        <v>0</v>
      </c>
      <c r="Y35" s="4">
        <f>Inputs!Y$157</f>
        <v>0</v>
      </c>
      <c r="Z35" s="4">
        <f>Inputs!Z$157</f>
        <v>0</v>
      </c>
      <c r="AA35" s="4">
        <f>Inputs!AA$157</f>
        <v>0</v>
      </c>
      <c r="AB35" s="4">
        <f>Inputs!AB$157</f>
        <v>0</v>
      </c>
      <c r="AC35" s="4"/>
    </row>
    <row r="36" spans="1:29" outlineLevel="1" x14ac:dyDescent="0.25">
      <c r="A36" s="11"/>
      <c r="B36" s="11"/>
      <c r="C36" s="18"/>
      <c r="D36" s="19"/>
      <c r="E36" s="12" t="str">
        <f>Inputs!E$205</f>
        <v xml:space="preserve">Price control deliverables adjustment - standard enhancement - real (WR) </v>
      </c>
      <c r="F36" s="4"/>
      <c r="G36" s="4" t="str">
        <f>Inputs!G$205</f>
        <v>£m</v>
      </c>
      <c r="H36" s="4">
        <f>Inputs!H$205</f>
        <v>0</v>
      </c>
      <c r="I36" s="4"/>
      <c r="J36" s="4"/>
      <c r="K36" s="4"/>
      <c r="L36" s="4"/>
      <c r="M36" s="4"/>
      <c r="N36" s="4"/>
      <c r="O36" s="4"/>
      <c r="P36" s="4"/>
      <c r="Q36" s="4"/>
      <c r="R36" s="4"/>
      <c r="S36" s="4"/>
      <c r="T36" s="4"/>
      <c r="U36" s="4"/>
      <c r="V36" s="4">
        <f>Inputs!V$205</f>
        <v>0</v>
      </c>
      <c r="W36" s="4">
        <f>Inputs!W$205</f>
        <v>0</v>
      </c>
      <c r="X36" s="4">
        <f>Inputs!X$205</f>
        <v>0</v>
      </c>
      <c r="Y36" s="4">
        <f>Inputs!Y$205</f>
        <v>0</v>
      </c>
      <c r="Z36" s="4">
        <f>Inputs!Z$205</f>
        <v>0</v>
      </c>
      <c r="AA36" s="4">
        <f>Inputs!AA$205</f>
        <v>0</v>
      </c>
      <c r="AB36" s="4">
        <f>Inputs!AB$205</f>
        <v>0</v>
      </c>
      <c r="AC36" s="4"/>
    </row>
    <row r="37" spans="1:29" outlineLevel="2" x14ac:dyDescent="0.25">
      <c r="A37" s="11"/>
      <c r="B37" s="11"/>
      <c r="C37" s="18"/>
      <c r="D37" s="19"/>
      <c r="E37" s="12" t="str">
        <f>Inputs!E$206</f>
        <v xml:space="preserve">Price control deliverables adjustment - standard enhancement - real (WN+) </v>
      </c>
      <c r="F37" s="4"/>
      <c r="G37" s="4" t="str">
        <f>Inputs!G$206</f>
        <v>£m</v>
      </c>
      <c r="H37" s="4">
        <f>Inputs!H$206</f>
        <v>0</v>
      </c>
      <c r="I37" s="4"/>
      <c r="J37" s="4"/>
      <c r="K37" s="4"/>
      <c r="L37" s="4"/>
      <c r="M37" s="4"/>
      <c r="N37" s="4"/>
      <c r="O37" s="4"/>
      <c r="P37" s="4"/>
      <c r="Q37" s="4"/>
      <c r="R37" s="4"/>
      <c r="S37" s="4"/>
      <c r="T37" s="4"/>
      <c r="U37" s="4"/>
      <c r="V37" s="4">
        <f>Inputs!V$206</f>
        <v>0</v>
      </c>
      <c r="W37" s="4">
        <f>Inputs!W$206</f>
        <v>0</v>
      </c>
      <c r="X37" s="4">
        <f>Inputs!X$206</f>
        <v>0</v>
      </c>
      <c r="Y37" s="4">
        <f>Inputs!Y$206</f>
        <v>0</v>
      </c>
      <c r="Z37" s="4">
        <f>Inputs!Z$206</f>
        <v>0</v>
      </c>
      <c r="AA37" s="4">
        <f>Inputs!AA$206</f>
        <v>0</v>
      </c>
      <c r="AB37" s="4">
        <f>Inputs!AB$206</f>
        <v>0</v>
      </c>
      <c r="AC37" s="4"/>
    </row>
    <row r="38" spans="1:29" outlineLevel="2" x14ac:dyDescent="0.25">
      <c r="A38" s="11"/>
      <c r="B38" s="11"/>
      <c r="C38" s="18"/>
      <c r="D38" s="19"/>
      <c r="E38" s="12" t="str">
        <f>Inputs!E$207</f>
        <v xml:space="preserve">Price control deliverables adjustment - standard enhancement - real (WWN+) </v>
      </c>
      <c r="F38" s="4"/>
      <c r="G38" s="4" t="str">
        <f>Inputs!G$207</f>
        <v>£m</v>
      </c>
      <c r="H38" s="4">
        <f>Inputs!H$207</f>
        <v>0</v>
      </c>
      <c r="I38" s="4"/>
      <c r="J38" s="4"/>
      <c r="K38" s="4"/>
      <c r="L38" s="4"/>
      <c r="M38" s="4"/>
      <c r="N38" s="4"/>
      <c r="O38" s="4"/>
      <c r="P38" s="4"/>
      <c r="Q38" s="4"/>
      <c r="R38" s="4"/>
      <c r="S38" s="4"/>
      <c r="T38" s="4"/>
      <c r="U38" s="4"/>
      <c r="V38" s="4">
        <f>Inputs!V$207</f>
        <v>0</v>
      </c>
      <c r="W38" s="4">
        <f>Inputs!W$207</f>
        <v>0</v>
      </c>
      <c r="X38" s="4">
        <f>Inputs!X$207</f>
        <v>0</v>
      </c>
      <c r="Y38" s="4">
        <f>Inputs!Y$207</f>
        <v>0</v>
      </c>
      <c r="Z38" s="4">
        <f>Inputs!Z$207</f>
        <v>0</v>
      </c>
      <c r="AA38" s="4">
        <f>Inputs!AA$207</f>
        <v>0</v>
      </c>
      <c r="AB38" s="4">
        <f>Inputs!AB$207</f>
        <v>0</v>
      </c>
      <c r="AC38" s="4"/>
    </row>
    <row r="39" spans="1:29" outlineLevel="2" x14ac:dyDescent="0.25">
      <c r="A39" s="11"/>
      <c r="B39" s="11"/>
      <c r="C39" s="18"/>
      <c r="D39" s="19"/>
      <c r="E39" s="12" t="str">
        <f>Inputs!E$208</f>
        <v xml:space="preserve">Price control deliverables adjustment - standard enhancement - real (BIO) </v>
      </c>
      <c r="F39" s="4"/>
      <c r="G39" s="4" t="str">
        <f>Inputs!G$208</f>
        <v>£m</v>
      </c>
      <c r="H39" s="4">
        <f>Inputs!H$208</f>
        <v>0</v>
      </c>
      <c r="I39" s="4"/>
      <c r="J39" s="4"/>
      <c r="K39" s="4"/>
      <c r="L39" s="4"/>
      <c r="M39" s="4"/>
      <c r="N39" s="4"/>
      <c r="O39" s="4"/>
      <c r="P39" s="4"/>
      <c r="Q39" s="4"/>
      <c r="R39" s="4"/>
      <c r="S39" s="4"/>
      <c r="T39" s="4"/>
      <c r="U39" s="4"/>
      <c r="V39" s="4">
        <f>Inputs!V$208</f>
        <v>0</v>
      </c>
      <c r="W39" s="4">
        <f>Inputs!W$208</f>
        <v>0</v>
      </c>
      <c r="X39" s="4">
        <f>Inputs!X$208</f>
        <v>0</v>
      </c>
      <c r="Y39" s="4">
        <f>Inputs!Y$208</f>
        <v>0</v>
      </c>
      <c r="Z39" s="4">
        <f>Inputs!Z$208</f>
        <v>0</v>
      </c>
      <c r="AA39" s="4">
        <f>Inputs!AA$208</f>
        <v>0</v>
      </c>
      <c r="AB39" s="4">
        <f>Inputs!AB$208</f>
        <v>0</v>
      </c>
      <c r="AC39" s="4"/>
    </row>
    <row r="40" spans="1:29" outlineLevel="2" x14ac:dyDescent="0.25">
      <c r="A40" s="11"/>
      <c r="B40" s="11"/>
      <c r="C40" s="18"/>
      <c r="D40" s="19"/>
      <c r="E40" s="12" t="str">
        <f>Inputs!E$209</f>
        <v xml:space="preserve">Price control deliverables adjustment - standard enhancement - real (ADDN1) </v>
      </c>
      <c r="F40" s="4"/>
      <c r="G40" s="4" t="str">
        <f>Inputs!G$209</f>
        <v>£m</v>
      </c>
      <c r="H40" s="4">
        <f>Inputs!H$209</f>
        <v>0</v>
      </c>
      <c r="I40" s="4"/>
      <c r="J40" s="4"/>
      <c r="K40" s="4"/>
      <c r="L40" s="4"/>
      <c r="M40" s="4"/>
      <c r="N40" s="4"/>
      <c r="O40" s="4"/>
      <c r="P40" s="4"/>
      <c r="Q40" s="4"/>
      <c r="R40" s="4"/>
      <c r="S40" s="4"/>
      <c r="T40" s="4"/>
      <c r="U40" s="4"/>
      <c r="V40" s="4">
        <f>Inputs!V$209</f>
        <v>0</v>
      </c>
      <c r="W40" s="4">
        <f>Inputs!W$209</f>
        <v>0</v>
      </c>
      <c r="X40" s="4">
        <f>Inputs!X$209</f>
        <v>0</v>
      </c>
      <c r="Y40" s="4">
        <f>Inputs!Y$209</f>
        <v>0</v>
      </c>
      <c r="Z40" s="4">
        <f>Inputs!Z$209</f>
        <v>0</v>
      </c>
      <c r="AA40" s="4">
        <f>Inputs!AA$209</f>
        <v>0</v>
      </c>
      <c r="AB40" s="4">
        <f>Inputs!AB$209</f>
        <v>0</v>
      </c>
      <c r="AC40" s="4"/>
    </row>
    <row r="41" spans="1:29" outlineLevel="2" x14ac:dyDescent="0.25">
      <c r="A41" s="11"/>
      <c r="B41" s="11"/>
      <c r="C41" s="18"/>
      <c r="D41" s="19"/>
      <c r="E41" s="12" t="str">
        <f>Inputs!E$210</f>
        <v xml:space="preserve">Price control deliverables adjustment - standard enhancement - real (ADDN2) </v>
      </c>
      <c r="F41" s="4"/>
      <c r="G41" s="4" t="str">
        <f>Inputs!G$210</f>
        <v>£m</v>
      </c>
      <c r="H41" s="4">
        <f>Inputs!H$210</f>
        <v>0</v>
      </c>
      <c r="I41" s="4"/>
      <c r="J41" s="4"/>
      <c r="K41" s="4"/>
      <c r="L41" s="4"/>
      <c r="M41" s="4"/>
      <c r="N41" s="4"/>
      <c r="O41" s="4"/>
      <c r="P41" s="4"/>
      <c r="Q41" s="4"/>
      <c r="R41" s="4"/>
      <c r="S41" s="4"/>
      <c r="T41" s="4"/>
      <c r="U41" s="4"/>
      <c r="V41" s="4">
        <f>Inputs!V$210</f>
        <v>0</v>
      </c>
      <c r="W41" s="4">
        <f>Inputs!W$210</f>
        <v>0</v>
      </c>
      <c r="X41" s="4">
        <f>Inputs!X$210</f>
        <v>0</v>
      </c>
      <c r="Y41" s="4">
        <f>Inputs!Y$210</f>
        <v>0</v>
      </c>
      <c r="Z41" s="4">
        <f>Inputs!Z$210</f>
        <v>0</v>
      </c>
      <c r="AA41" s="4">
        <f>Inputs!AA$210</f>
        <v>0</v>
      </c>
      <c r="AB41" s="4">
        <f>Inputs!AB$210</f>
        <v>0</v>
      </c>
      <c r="AC41" s="4"/>
    </row>
    <row r="42" spans="1:29" outlineLevel="1" x14ac:dyDescent="0.25">
      <c r="A42" s="11"/>
      <c r="B42" s="11"/>
      <c r="C42" s="18"/>
      <c r="D42" s="19"/>
      <c r="E42" s="12" t="s">
        <v>307</v>
      </c>
      <c r="F42" s="12"/>
      <c r="G42" s="12" t="s">
        <v>148</v>
      </c>
      <c r="H42" s="4">
        <f t="shared" ref="H42:H47" si="8">SUM(X42:AB42)</f>
        <v>0</v>
      </c>
      <c r="I42" s="12"/>
      <c r="J42" s="4"/>
      <c r="K42" s="4"/>
      <c r="L42" s="4"/>
      <c r="M42" s="4"/>
      <c r="N42" s="4"/>
      <c r="O42" s="4"/>
      <c r="P42" s="4"/>
      <c r="Q42" s="4"/>
      <c r="R42" s="4"/>
      <c r="S42" s="4"/>
      <c r="T42" s="4"/>
      <c r="U42" s="4"/>
      <c r="V42" s="4">
        <f t="shared" ref="V42:W42" si="9">V30-V36</f>
        <v>0</v>
      </c>
      <c r="W42" s="4">
        <f t="shared" si="9"/>
        <v>0</v>
      </c>
      <c r="X42" s="4">
        <f t="shared" ref="X42:AB47" si="10">X30-X36</f>
        <v>0</v>
      </c>
      <c r="Y42" s="4">
        <f t="shared" si="10"/>
        <v>0</v>
      </c>
      <c r="Z42" s="4">
        <f t="shared" si="10"/>
        <v>0</v>
      </c>
      <c r="AA42" s="4">
        <f t="shared" si="10"/>
        <v>0</v>
      </c>
      <c r="AB42" s="4">
        <f t="shared" si="10"/>
        <v>0</v>
      </c>
      <c r="AC42" s="4"/>
    </row>
    <row r="43" spans="1:29" outlineLevel="2" x14ac:dyDescent="0.25">
      <c r="A43" s="11"/>
      <c r="B43" s="11"/>
      <c r="C43" s="18"/>
      <c r="D43" s="19"/>
      <c r="E43" s="12" t="s">
        <v>308</v>
      </c>
      <c r="F43" s="12"/>
      <c r="G43" s="12" t="s">
        <v>148</v>
      </c>
      <c r="H43" s="4">
        <f t="shared" si="8"/>
        <v>0</v>
      </c>
      <c r="I43" s="12"/>
      <c r="J43" s="4"/>
      <c r="K43" s="4"/>
      <c r="L43" s="4"/>
      <c r="M43" s="4"/>
      <c r="N43" s="4"/>
      <c r="O43" s="4"/>
      <c r="P43" s="4"/>
      <c r="Q43" s="4"/>
      <c r="R43" s="4"/>
      <c r="S43" s="4"/>
      <c r="T43" s="4"/>
      <c r="U43" s="4"/>
      <c r="V43" s="4">
        <f t="shared" ref="V43:W43" si="11">V31-V37</f>
        <v>0</v>
      </c>
      <c r="W43" s="4">
        <f t="shared" si="11"/>
        <v>0</v>
      </c>
      <c r="X43" s="4">
        <f t="shared" si="10"/>
        <v>0</v>
      </c>
      <c r="Y43" s="4">
        <f t="shared" si="10"/>
        <v>0</v>
      </c>
      <c r="Z43" s="4">
        <f t="shared" si="10"/>
        <v>0</v>
      </c>
      <c r="AA43" s="4">
        <f t="shared" si="10"/>
        <v>0</v>
      </c>
      <c r="AB43" s="4">
        <f t="shared" si="10"/>
        <v>0</v>
      </c>
      <c r="AC43" s="4"/>
    </row>
    <row r="44" spans="1:29" outlineLevel="2" x14ac:dyDescent="0.25">
      <c r="A44" s="11"/>
      <c r="B44" s="11"/>
      <c r="C44" s="18"/>
      <c r="D44" s="19"/>
      <c r="E44" s="12" t="s">
        <v>309</v>
      </c>
      <c r="F44" s="12"/>
      <c r="G44" s="12" t="s">
        <v>148</v>
      </c>
      <c r="H44" s="4">
        <f t="shared" si="8"/>
        <v>0</v>
      </c>
      <c r="I44" s="12"/>
      <c r="J44" s="4"/>
      <c r="K44" s="4"/>
      <c r="L44" s="4"/>
      <c r="M44" s="4"/>
      <c r="N44" s="4"/>
      <c r="O44" s="4"/>
      <c r="P44" s="4"/>
      <c r="Q44" s="4"/>
      <c r="R44" s="4"/>
      <c r="S44" s="4"/>
      <c r="T44" s="4"/>
      <c r="U44" s="4"/>
      <c r="V44" s="4">
        <f t="shared" ref="V44:W44" si="12">V32-V38</f>
        <v>0</v>
      </c>
      <c r="W44" s="4">
        <f t="shared" si="12"/>
        <v>0</v>
      </c>
      <c r="X44" s="4">
        <f t="shared" si="10"/>
        <v>0</v>
      </c>
      <c r="Y44" s="4">
        <f t="shared" si="10"/>
        <v>0</v>
      </c>
      <c r="Z44" s="4">
        <f t="shared" si="10"/>
        <v>0</v>
      </c>
      <c r="AA44" s="4">
        <f t="shared" si="10"/>
        <v>0</v>
      </c>
      <c r="AB44" s="4">
        <f t="shared" si="10"/>
        <v>0</v>
      </c>
      <c r="AC44" s="4"/>
    </row>
    <row r="45" spans="1:29" outlineLevel="2" x14ac:dyDescent="0.25">
      <c r="A45" s="11"/>
      <c r="B45" s="11"/>
      <c r="C45" s="18"/>
      <c r="D45" s="19"/>
      <c r="E45" s="12" t="s">
        <v>310</v>
      </c>
      <c r="F45" s="12"/>
      <c r="G45" s="12" t="s">
        <v>148</v>
      </c>
      <c r="H45" s="4">
        <f t="shared" si="8"/>
        <v>0</v>
      </c>
      <c r="I45" s="12"/>
      <c r="J45" s="4"/>
      <c r="K45" s="4"/>
      <c r="L45" s="4"/>
      <c r="M45" s="4"/>
      <c r="N45" s="4"/>
      <c r="O45" s="4"/>
      <c r="P45" s="4"/>
      <c r="Q45" s="4"/>
      <c r="R45" s="4"/>
      <c r="S45" s="4"/>
      <c r="T45" s="4"/>
      <c r="U45" s="4"/>
      <c r="V45" s="4">
        <f t="shared" ref="V45:W45" si="13">V33-V39</f>
        <v>0</v>
      </c>
      <c r="W45" s="4">
        <f t="shared" si="13"/>
        <v>0</v>
      </c>
      <c r="X45" s="4">
        <f t="shared" si="10"/>
        <v>0</v>
      </c>
      <c r="Y45" s="4">
        <f t="shared" si="10"/>
        <v>0</v>
      </c>
      <c r="Z45" s="4">
        <f t="shared" si="10"/>
        <v>0</v>
      </c>
      <c r="AA45" s="4">
        <f t="shared" si="10"/>
        <v>0</v>
      </c>
      <c r="AB45" s="4">
        <f t="shared" si="10"/>
        <v>0</v>
      </c>
      <c r="AC45" s="4"/>
    </row>
    <row r="46" spans="1:29" outlineLevel="2" x14ac:dyDescent="0.25">
      <c r="A46" s="11"/>
      <c r="B46" s="11"/>
      <c r="C46" s="18"/>
      <c r="D46" s="19"/>
      <c r="E46" s="12" t="s">
        <v>311</v>
      </c>
      <c r="F46" s="12"/>
      <c r="G46" s="12" t="s">
        <v>148</v>
      </c>
      <c r="H46" s="4">
        <f t="shared" si="8"/>
        <v>0</v>
      </c>
      <c r="I46" s="12"/>
      <c r="J46" s="4"/>
      <c r="K46" s="4"/>
      <c r="L46" s="4"/>
      <c r="M46" s="4"/>
      <c r="N46" s="4"/>
      <c r="O46" s="4"/>
      <c r="P46" s="4"/>
      <c r="Q46" s="4"/>
      <c r="R46" s="4"/>
      <c r="S46" s="4"/>
      <c r="T46" s="4"/>
      <c r="U46" s="4"/>
      <c r="V46" s="4">
        <f t="shared" ref="V46:W46" si="14">V34-V40</f>
        <v>0</v>
      </c>
      <c r="W46" s="4">
        <f t="shared" si="14"/>
        <v>0</v>
      </c>
      <c r="X46" s="4">
        <f t="shared" si="10"/>
        <v>0</v>
      </c>
      <c r="Y46" s="4">
        <f t="shared" si="10"/>
        <v>0</v>
      </c>
      <c r="Z46" s="4">
        <f t="shared" si="10"/>
        <v>0</v>
      </c>
      <c r="AA46" s="4">
        <f t="shared" si="10"/>
        <v>0</v>
      </c>
      <c r="AB46" s="4">
        <f t="shared" si="10"/>
        <v>0</v>
      </c>
      <c r="AC46" s="4"/>
    </row>
    <row r="47" spans="1:29" outlineLevel="2" x14ac:dyDescent="0.25">
      <c r="A47" s="11"/>
      <c r="B47" s="11"/>
      <c r="C47" s="18"/>
      <c r="D47" s="19"/>
      <c r="E47" s="12" t="s">
        <v>312</v>
      </c>
      <c r="F47" s="12"/>
      <c r="G47" s="12" t="s">
        <v>148</v>
      </c>
      <c r="H47" s="4">
        <f t="shared" si="8"/>
        <v>0</v>
      </c>
      <c r="I47" s="12"/>
      <c r="J47" s="4"/>
      <c r="K47" s="4"/>
      <c r="L47" s="4"/>
      <c r="M47" s="4"/>
      <c r="N47" s="4"/>
      <c r="O47" s="4"/>
      <c r="P47" s="4"/>
      <c r="Q47" s="4"/>
      <c r="R47" s="4"/>
      <c r="S47" s="4"/>
      <c r="T47" s="4"/>
      <c r="U47" s="4"/>
      <c r="V47" s="4">
        <f t="shared" ref="V47:W47" si="15">V35-V41</f>
        <v>0</v>
      </c>
      <c r="W47" s="4">
        <f t="shared" si="15"/>
        <v>0</v>
      </c>
      <c r="X47" s="4">
        <f t="shared" si="10"/>
        <v>0</v>
      </c>
      <c r="Y47" s="4">
        <f t="shared" si="10"/>
        <v>0</v>
      </c>
      <c r="Z47" s="4">
        <f t="shared" si="10"/>
        <v>0</v>
      </c>
      <c r="AA47" s="4">
        <f t="shared" si="10"/>
        <v>0</v>
      </c>
      <c r="AB47" s="4">
        <f t="shared" si="10"/>
        <v>0</v>
      </c>
      <c r="AC47" s="4"/>
    </row>
    <row r="50" spans="1:29" x14ac:dyDescent="0.25">
      <c r="B50" s="22" t="s">
        <v>313</v>
      </c>
    </row>
    <row r="51" spans="1:29" outlineLevel="1" x14ac:dyDescent="0.25">
      <c r="A51" s="11"/>
      <c r="B51" s="11"/>
      <c r="C51" s="18"/>
      <c r="D51" s="19"/>
      <c r="E51" s="12" t="str">
        <f>Inputs!E$159</f>
        <v xml:space="preserve">Totex allowance for cost sharing - 25:25 cost sharing - real (WR) </v>
      </c>
      <c r="F51" s="4"/>
      <c r="G51" s="4" t="str">
        <f>Inputs!G$159</f>
        <v>£m</v>
      </c>
      <c r="H51" s="4">
        <f>Inputs!H$159</f>
        <v>0</v>
      </c>
      <c r="I51" s="4"/>
      <c r="J51" s="4"/>
      <c r="K51" s="4"/>
      <c r="L51" s="4"/>
      <c r="M51" s="4"/>
      <c r="N51" s="4"/>
      <c r="O51" s="4"/>
      <c r="P51" s="4"/>
      <c r="Q51" s="4"/>
      <c r="R51" s="4"/>
      <c r="S51" s="4"/>
      <c r="T51" s="4"/>
      <c r="U51" s="4"/>
      <c r="V51" s="4">
        <f>Inputs!V$159</f>
        <v>0</v>
      </c>
      <c r="W51" s="4">
        <f>Inputs!W$159</f>
        <v>0</v>
      </c>
      <c r="X51" s="4">
        <f>Inputs!X$159</f>
        <v>0</v>
      </c>
      <c r="Y51" s="4">
        <f>Inputs!Y$159</f>
        <v>0</v>
      </c>
      <c r="Z51" s="4">
        <f>Inputs!Z$159</f>
        <v>0</v>
      </c>
      <c r="AA51" s="4">
        <f>Inputs!AA$159</f>
        <v>0</v>
      </c>
      <c r="AB51" s="4">
        <f>Inputs!AB$159</f>
        <v>0</v>
      </c>
      <c r="AC51" s="4"/>
    </row>
    <row r="52" spans="1:29" outlineLevel="2" x14ac:dyDescent="0.25">
      <c r="A52" s="11"/>
      <c r="B52" s="11"/>
      <c r="C52" s="18"/>
      <c r="D52" s="19"/>
      <c r="E52" s="12" t="str">
        <f>Inputs!E$160</f>
        <v xml:space="preserve">Totex allowance for cost sharing - 25:25 cost sharing - real (WN+) </v>
      </c>
      <c r="F52" s="4"/>
      <c r="G52" s="4" t="str">
        <f>Inputs!G$160</f>
        <v>£m</v>
      </c>
      <c r="H52" s="4">
        <f>Inputs!H$160</f>
        <v>0</v>
      </c>
      <c r="I52" s="4"/>
      <c r="J52" s="4"/>
      <c r="K52" s="4"/>
      <c r="L52" s="4"/>
      <c r="M52" s="4"/>
      <c r="N52" s="4"/>
      <c r="O52" s="4"/>
      <c r="P52" s="4"/>
      <c r="Q52" s="4"/>
      <c r="R52" s="4"/>
      <c r="S52" s="4"/>
      <c r="T52" s="4"/>
      <c r="U52" s="4"/>
      <c r="V52" s="4">
        <f>Inputs!V$160</f>
        <v>0</v>
      </c>
      <c r="W52" s="4">
        <f>Inputs!W$160</f>
        <v>0</v>
      </c>
      <c r="X52" s="4">
        <f>Inputs!X$160</f>
        <v>0</v>
      </c>
      <c r="Y52" s="4">
        <f>Inputs!Y$160</f>
        <v>0</v>
      </c>
      <c r="Z52" s="4">
        <f>Inputs!Z$160</f>
        <v>0</v>
      </c>
      <c r="AA52" s="4">
        <f>Inputs!AA$160</f>
        <v>0</v>
      </c>
      <c r="AB52" s="4">
        <f>Inputs!AB$160</f>
        <v>0</v>
      </c>
      <c r="AC52" s="4"/>
    </row>
    <row r="53" spans="1:29" outlineLevel="2" x14ac:dyDescent="0.25">
      <c r="A53" s="11"/>
      <c r="B53" s="11"/>
      <c r="C53" s="18"/>
      <c r="D53" s="19"/>
      <c r="E53" s="12" t="str">
        <f>Inputs!E$161</f>
        <v xml:space="preserve">Totex allowance for cost sharing - 25:25 cost sharing - real (WWN+) </v>
      </c>
      <c r="F53" s="4"/>
      <c r="G53" s="4" t="str">
        <f>Inputs!G$161</f>
        <v>£m</v>
      </c>
      <c r="H53" s="4">
        <f>Inputs!H$161</f>
        <v>0</v>
      </c>
      <c r="I53" s="4"/>
      <c r="J53" s="4"/>
      <c r="K53" s="4"/>
      <c r="L53" s="4"/>
      <c r="M53" s="4"/>
      <c r="N53" s="4"/>
      <c r="O53" s="4"/>
      <c r="P53" s="4"/>
      <c r="Q53" s="4"/>
      <c r="R53" s="4"/>
      <c r="S53" s="4"/>
      <c r="T53" s="4"/>
      <c r="U53" s="4"/>
      <c r="V53" s="4">
        <f>Inputs!V$161</f>
        <v>0</v>
      </c>
      <c r="W53" s="4">
        <f>Inputs!W$161</f>
        <v>0</v>
      </c>
      <c r="X53" s="4">
        <f>Inputs!X$161</f>
        <v>0</v>
      </c>
      <c r="Y53" s="4">
        <f>Inputs!Y$161</f>
        <v>0</v>
      </c>
      <c r="Z53" s="4">
        <f>Inputs!Z$161</f>
        <v>0</v>
      </c>
      <c r="AA53" s="4">
        <f>Inputs!AA$161</f>
        <v>0</v>
      </c>
      <c r="AB53" s="4">
        <f>Inputs!AB$161</f>
        <v>0</v>
      </c>
      <c r="AC53" s="4"/>
    </row>
    <row r="54" spans="1:29" outlineLevel="2" x14ac:dyDescent="0.25">
      <c r="A54" s="11"/>
      <c r="B54" s="11"/>
      <c r="C54" s="18"/>
      <c r="D54" s="19"/>
      <c r="E54" s="12" t="str">
        <f>Inputs!E$162</f>
        <v xml:space="preserve">Totex allowance for cost sharing - 25:25 cost sharing - real (BIO) </v>
      </c>
      <c r="F54" s="4"/>
      <c r="G54" s="4" t="str">
        <f>Inputs!G$162</f>
        <v>£m</v>
      </c>
      <c r="H54" s="4">
        <f>Inputs!H$162</f>
        <v>0</v>
      </c>
      <c r="I54" s="4"/>
      <c r="J54" s="4"/>
      <c r="K54" s="4"/>
      <c r="L54" s="4"/>
      <c r="M54" s="4"/>
      <c r="N54" s="4"/>
      <c r="O54" s="4"/>
      <c r="P54" s="4"/>
      <c r="Q54" s="4"/>
      <c r="R54" s="4"/>
      <c r="S54" s="4"/>
      <c r="T54" s="4"/>
      <c r="U54" s="4"/>
      <c r="V54" s="4">
        <f>Inputs!V$162</f>
        <v>0</v>
      </c>
      <c r="W54" s="4">
        <f>Inputs!W$162</f>
        <v>0</v>
      </c>
      <c r="X54" s="4">
        <f>Inputs!X$162</f>
        <v>0</v>
      </c>
      <c r="Y54" s="4">
        <f>Inputs!Y$162</f>
        <v>0</v>
      </c>
      <c r="Z54" s="4">
        <f>Inputs!Z$162</f>
        <v>0</v>
      </c>
      <c r="AA54" s="4">
        <f>Inputs!AA$162</f>
        <v>0</v>
      </c>
      <c r="AB54" s="4">
        <f>Inputs!AB$162</f>
        <v>0</v>
      </c>
      <c r="AC54" s="4"/>
    </row>
    <row r="55" spans="1:29" outlineLevel="2" x14ac:dyDescent="0.25">
      <c r="A55" s="11"/>
      <c r="B55" s="11"/>
      <c r="C55" s="18"/>
      <c r="D55" s="19"/>
      <c r="E55" s="12" t="str">
        <f>Inputs!E$163</f>
        <v xml:space="preserve">Totex allowance for cost sharing - 25:25 cost sharing - real (ADDN1) </v>
      </c>
      <c r="F55" s="4"/>
      <c r="G55" s="4" t="str">
        <f>Inputs!G$163</f>
        <v>£m</v>
      </c>
      <c r="H55" s="4">
        <f>Inputs!H$163</f>
        <v>0</v>
      </c>
      <c r="I55" s="4"/>
      <c r="J55" s="4"/>
      <c r="K55" s="4"/>
      <c r="L55" s="4"/>
      <c r="M55" s="4"/>
      <c r="N55" s="4"/>
      <c r="O55" s="4"/>
      <c r="P55" s="4"/>
      <c r="Q55" s="4"/>
      <c r="R55" s="4"/>
      <c r="S55" s="4"/>
      <c r="T55" s="4"/>
      <c r="U55" s="4"/>
      <c r="V55" s="4">
        <f>Inputs!V$163</f>
        <v>0</v>
      </c>
      <c r="W55" s="4">
        <f>Inputs!W$163</f>
        <v>0</v>
      </c>
      <c r="X55" s="4">
        <f>Inputs!X$163</f>
        <v>0</v>
      </c>
      <c r="Y55" s="4">
        <f>Inputs!Y$163</f>
        <v>0</v>
      </c>
      <c r="Z55" s="4">
        <f>Inputs!Z$163</f>
        <v>0</v>
      </c>
      <c r="AA55" s="4">
        <f>Inputs!AA$163</f>
        <v>0</v>
      </c>
      <c r="AB55" s="4">
        <f>Inputs!AB$163</f>
        <v>0</v>
      </c>
      <c r="AC55" s="4"/>
    </row>
    <row r="56" spans="1:29" outlineLevel="2" x14ac:dyDescent="0.25">
      <c r="A56" s="11"/>
      <c r="B56" s="11"/>
      <c r="C56" s="18"/>
      <c r="D56" s="19"/>
      <c r="E56" s="12" t="str">
        <f>Inputs!E$164</f>
        <v xml:space="preserve">Totex allowance for cost sharing - 25:25 cost sharing - real (ADDN2) </v>
      </c>
      <c r="F56" s="4"/>
      <c r="G56" s="4" t="str">
        <f>Inputs!G$164</f>
        <v>£m</v>
      </c>
      <c r="H56" s="4">
        <f>Inputs!H$164</f>
        <v>0</v>
      </c>
      <c r="I56" s="4"/>
      <c r="J56" s="4"/>
      <c r="K56" s="4"/>
      <c r="L56" s="4"/>
      <c r="M56" s="4"/>
      <c r="N56" s="4"/>
      <c r="O56" s="4"/>
      <c r="P56" s="4"/>
      <c r="Q56" s="4"/>
      <c r="R56" s="4"/>
      <c r="S56" s="4"/>
      <c r="T56" s="4"/>
      <c r="U56" s="4"/>
      <c r="V56" s="4">
        <f>Inputs!V$164</f>
        <v>0</v>
      </c>
      <c r="W56" s="4">
        <f>Inputs!W$164</f>
        <v>0</v>
      </c>
      <c r="X56" s="4">
        <f>Inputs!X$164</f>
        <v>0</v>
      </c>
      <c r="Y56" s="4">
        <f>Inputs!Y$164</f>
        <v>0</v>
      </c>
      <c r="Z56" s="4">
        <f>Inputs!Z$164</f>
        <v>0</v>
      </c>
      <c r="AA56" s="4">
        <f>Inputs!AA$164</f>
        <v>0</v>
      </c>
      <c r="AB56" s="4">
        <f>Inputs!AB$164</f>
        <v>0</v>
      </c>
      <c r="AC56" s="4"/>
    </row>
    <row r="57" spans="1:29" outlineLevel="1" x14ac:dyDescent="0.25">
      <c r="A57" s="11"/>
      <c r="B57" s="11"/>
      <c r="C57" s="18"/>
      <c r="D57" s="19"/>
      <c r="E57" s="12" t="str">
        <f>Inputs!E$212</f>
        <v xml:space="preserve">Price control deliverables adjustment - 25:25 cost sharing - real (WR) </v>
      </c>
      <c r="F57" s="4"/>
      <c r="G57" s="4" t="str">
        <f>Inputs!G$212</f>
        <v>£m</v>
      </c>
      <c r="H57" s="4">
        <f>Inputs!H$212</f>
        <v>0</v>
      </c>
      <c r="I57" s="4"/>
      <c r="J57" s="4"/>
      <c r="K57" s="4"/>
      <c r="L57" s="4"/>
      <c r="M57" s="4"/>
      <c r="N57" s="4"/>
      <c r="O57" s="4"/>
      <c r="P57" s="4"/>
      <c r="Q57" s="4"/>
      <c r="R57" s="4"/>
      <c r="S57" s="4"/>
      <c r="T57" s="4"/>
      <c r="U57" s="4"/>
      <c r="V57" s="4">
        <f>Inputs!V$212</f>
        <v>0</v>
      </c>
      <c r="W57" s="4">
        <f>Inputs!W$212</f>
        <v>0</v>
      </c>
      <c r="X57" s="4">
        <f>Inputs!X$212</f>
        <v>0</v>
      </c>
      <c r="Y57" s="4">
        <f>Inputs!Y$212</f>
        <v>0</v>
      </c>
      <c r="Z57" s="4">
        <f>Inputs!Z$212</f>
        <v>0</v>
      </c>
      <c r="AA57" s="4">
        <f>Inputs!AA$212</f>
        <v>0</v>
      </c>
      <c r="AB57" s="4">
        <f>Inputs!AB$212</f>
        <v>0</v>
      </c>
      <c r="AC57" s="4"/>
    </row>
    <row r="58" spans="1:29" outlineLevel="2" x14ac:dyDescent="0.25">
      <c r="A58" s="11"/>
      <c r="B58" s="11"/>
      <c r="C58" s="18"/>
      <c r="D58" s="19"/>
      <c r="E58" s="12" t="str">
        <f>Inputs!E$213</f>
        <v xml:space="preserve">Price control deliverables adjustment - 25:25 cost sharing - real (WN+) </v>
      </c>
      <c r="F58" s="4"/>
      <c r="G58" s="4" t="str">
        <f>Inputs!G$213</f>
        <v>£m</v>
      </c>
      <c r="H58" s="4">
        <f>Inputs!H$213</f>
        <v>0</v>
      </c>
      <c r="I58" s="4"/>
      <c r="J58" s="4"/>
      <c r="K58" s="4"/>
      <c r="L58" s="4"/>
      <c r="M58" s="4"/>
      <c r="N58" s="4"/>
      <c r="O58" s="4"/>
      <c r="P58" s="4"/>
      <c r="Q58" s="4"/>
      <c r="R58" s="4"/>
      <c r="S58" s="4"/>
      <c r="T58" s="4"/>
      <c r="U58" s="4"/>
      <c r="V58" s="4">
        <f>Inputs!V$213</f>
        <v>0</v>
      </c>
      <c r="W58" s="4">
        <f>Inputs!W$213</f>
        <v>0</v>
      </c>
      <c r="X58" s="4">
        <f>Inputs!X$213</f>
        <v>0</v>
      </c>
      <c r="Y58" s="4">
        <f>Inputs!Y$213</f>
        <v>0</v>
      </c>
      <c r="Z58" s="4">
        <f>Inputs!Z$213</f>
        <v>0</v>
      </c>
      <c r="AA58" s="4">
        <f>Inputs!AA$213</f>
        <v>0</v>
      </c>
      <c r="AB58" s="4">
        <f>Inputs!AB$213</f>
        <v>0</v>
      </c>
      <c r="AC58" s="4"/>
    </row>
    <row r="59" spans="1:29" outlineLevel="2" x14ac:dyDescent="0.25">
      <c r="A59" s="11"/>
      <c r="B59" s="11"/>
      <c r="C59" s="18"/>
      <c r="D59" s="19"/>
      <c r="E59" s="12" t="str">
        <f>Inputs!E$214</f>
        <v xml:space="preserve">Price control deliverables adjustment - 25:25 cost sharing - real (WWN+) </v>
      </c>
      <c r="F59" s="4"/>
      <c r="G59" s="4" t="str">
        <f>Inputs!G$214</f>
        <v>£m</v>
      </c>
      <c r="H59" s="4">
        <f>Inputs!H$214</f>
        <v>0</v>
      </c>
      <c r="I59" s="4"/>
      <c r="J59" s="4"/>
      <c r="K59" s="4"/>
      <c r="L59" s="4"/>
      <c r="M59" s="4"/>
      <c r="N59" s="4"/>
      <c r="O59" s="4"/>
      <c r="P59" s="4"/>
      <c r="Q59" s="4"/>
      <c r="R59" s="4"/>
      <c r="S59" s="4"/>
      <c r="T59" s="4"/>
      <c r="U59" s="4"/>
      <c r="V59" s="4">
        <f>Inputs!V$214</f>
        <v>0</v>
      </c>
      <c r="W59" s="4">
        <f>Inputs!W$214</f>
        <v>0</v>
      </c>
      <c r="X59" s="4">
        <f>Inputs!X$214</f>
        <v>0</v>
      </c>
      <c r="Y59" s="4">
        <f>Inputs!Y$214</f>
        <v>0</v>
      </c>
      <c r="Z59" s="4">
        <f>Inputs!Z$214</f>
        <v>0</v>
      </c>
      <c r="AA59" s="4">
        <f>Inputs!AA$214</f>
        <v>0</v>
      </c>
      <c r="AB59" s="4">
        <f>Inputs!AB$214</f>
        <v>0</v>
      </c>
      <c r="AC59" s="4"/>
    </row>
    <row r="60" spans="1:29" outlineLevel="2" x14ac:dyDescent="0.25">
      <c r="A60" s="11"/>
      <c r="B60" s="11"/>
      <c r="C60" s="18"/>
      <c r="D60" s="19"/>
      <c r="E60" s="12" t="str">
        <f>Inputs!E$215</f>
        <v xml:space="preserve">Price control deliverables adjustment - 25:25 cost sharing - real (BIO) </v>
      </c>
      <c r="F60" s="4"/>
      <c r="G60" s="4" t="str">
        <f>Inputs!G$215</f>
        <v>£m</v>
      </c>
      <c r="H60" s="4">
        <f>Inputs!H$215</f>
        <v>0</v>
      </c>
      <c r="I60" s="4"/>
      <c r="J60" s="4"/>
      <c r="K60" s="4"/>
      <c r="L60" s="4"/>
      <c r="M60" s="4"/>
      <c r="N60" s="4"/>
      <c r="O60" s="4"/>
      <c r="P60" s="4"/>
      <c r="Q60" s="4"/>
      <c r="R60" s="4"/>
      <c r="S60" s="4"/>
      <c r="T60" s="4"/>
      <c r="U60" s="4"/>
      <c r="V60" s="4">
        <f>Inputs!V$215</f>
        <v>0</v>
      </c>
      <c r="W60" s="4">
        <f>Inputs!W$215</f>
        <v>0</v>
      </c>
      <c r="X60" s="4">
        <f>Inputs!X$215</f>
        <v>0</v>
      </c>
      <c r="Y60" s="4">
        <f>Inputs!Y$215</f>
        <v>0</v>
      </c>
      <c r="Z60" s="4">
        <f>Inputs!Z$215</f>
        <v>0</v>
      </c>
      <c r="AA60" s="4">
        <f>Inputs!AA$215</f>
        <v>0</v>
      </c>
      <c r="AB60" s="4">
        <f>Inputs!AB$215</f>
        <v>0</v>
      </c>
      <c r="AC60" s="4"/>
    </row>
    <row r="61" spans="1:29" outlineLevel="2" x14ac:dyDescent="0.25">
      <c r="A61" s="11"/>
      <c r="B61" s="11"/>
      <c r="C61" s="18"/>
      <c r="D61" s="19"/>
      <c r="E61" s="12" t="str">
        <f>Inputs!E$216</f>
        <v xml:space="preserve">Price control deliverables adjustment - 25:25 cost sharing - real (ADDN1) </v>
      </c>
      <c r="F61" s="4"/>
      <c r="G61" s="4" t="str">
        <f>Inputs!G$216</f>
        <v>£m</v>
      </c>
      <c r="H61" s="4">
        <f>Inputs!H$216</f>
        <v>0</v>
      </c>
      <c r="I61" s="4"/>
      <c r="J61" s="4"/>
      <c r="K61" s="4"/>
      <c r="L61" s="4"/>
      <c r="M61" s="4"/>
      <c r="N61" s="4"/>
      <c r="O61" s="4"/>
      <c r="P61" s="4"/>
      <c r="Q61" s="4"/>
      <c r="R61" s="4"/>
      <c r="S61" s="4"/>
      <c r="T61" s="4"/>
      <c r="U61" s="4"/>
      <c r="V61" s="4">
        <f>Inputs!V$216</f>
        <v>0</v>
      </c>
      <c r="W61" s="4">
        <f>Inputs!W$216</f>
        <v>0</v>
      </c>
      <c r="X61" s="4">
        <f>Inputs!X$216</f>
        <v>0</v>
      </c>
      <c r="Y61" s="4">
        <f>Inputs!Y$216</f>
        <v>0</v>
      </c>
      <c r="Z61" s="4">
        <f>Inputs!Z$216</f>
        <v>0</v>
      </c>
      <c r="AA61" s="4">
        <f>Inputs!AA$216</f>
        <v>0</v>
      </c>
      <c r="AB61" s="4">
        <f>Inputs!AB$216</f>
        <v>0</v>
      </c>
      <c r="AC61" s="4"/>
    </row>
    <row r="62" spans="1:29" outlineLevel="2" x14ac:dyDescent="0.25">
      <c r="A62" s="11"/>
      <c r="B62" s="11"/>
      <c r="C62" s="18"/>
      <c r="D62" s="19"/>
      <c r="E62" s="12" t="str">
        <f>Inputs!E$217</f>
        <v xml:space="preserve">Price control deliverables adjustment - 25:25 cost sharing - real (ADDN2) </v>
      </c>
      <c r="F62" s="4"/>
      <c r="G62" s="4" t="str">
        <f>Inputs!G$217</f>
        <v>£m</v>
      </c>
      <c r="H62" s="4">
        <f>Inputs!H$217</f>
        <v>0</v>
      </c>
      <c r="I62" s="4"/>
      <c r="J62" s="4"/>
      <c r="K62" s="4"/>
      <c r="L62" s="4"/>
      <c r="M62" s="4"/>
      <c r="N62" s="4"/>
      <c r="O62" s="4"/>
      <c r="P62" s="4"/>
      <c r="Q62" s="4"/>
      <c r="R62" s="4"/>
      <c r="S62" s="4"/>
      <c r="T62" s="4"/>
      <c r="U62" s="4"/>
      <c r="V62" s="4">
        <f>Inputs!V$217</f>
        <v>0</v>
      </c>
      <c r="W62" s="4">
        <f>Inputs!W$217</f>
        <v>0</v>
      </c>
      <c r="X62" s="4">
        <f>Inputs!X$217</f>
        <v>0</v>
      </c>
      <c r="Y62" s="4">
        <f>Inputs!Y$217</f>
        <v>0</v>
      </c>
      <c r="Z62" s="4">
        <f>Inputs!Z$217</f>
        <v>0</v>
      </c>
      <c r="AA62" s="4">
        <f>Inputs!AA$217</f>
        <v>0</v>
      </c>
      <c r="AB62" s="4">
        <f>Inputs!AB$217</f>
        <v>0</v>
      </c>
      <c r="AC62" s="4"/>
    </row>
    <row r="63" spans="1:29" outlineLevel="1" x14ac:dyDescent="0.25">
      <c r="A63" s="11"/>
      <c r="B63" s="11"/>
      <c r="C63" s="18"/>
      <c r="D63" s="19"/>
      <c r="E63" s="12" t="s">
        <v>314</v>
      </c>
      <c r="F63" s="12"/>
      <c r="G63" s="12" t="s">
        <v>148</v>
      </c>
      <c r="H63" s="4">
        <f t="shared" ref="H63:H68" si="16">SUM(X63:AB63)</f>
        <v>0</v>
      </c>
      <c r="I63" s="12"/>
      <c r="J63" s="4"/>
      <c r="K63" s="4"/>
      <c r="L63" s="4"/>
      <c r="M63" s="4"/>
      <c r="N63" s="4"/>
      <c r="O63" s="4"/>
      <c r="P63" s="4"/>
      <c r="Q63" s="4"/>
      <c r="R63" s="4"/>
      <c r="S63" s="4"/>
      <c r="T63" s="4"/>
      <c r="U63" s="4"/>
      <c r="V63" s="4">
        <f t="shared" ref="V63:W63" si="17">V51-V57</f>
        <v>0</v>
      </c>
      <c r="W63" s="4">
        <f t="shared" si="17"/>
        <v>0</v>
      </c>
      <c r="X63" s="4">
        <f t="shared" ref="X63:AB68" si="18">X51-X57</f>
        <v>0</v>
      </c>
      <c r="Y63" s="4">
        <f t="shared" si="18"/>
        <v>0</v>
      </c>
      <c r="Z63" s="4">
        <f t="shared" si="18"/>
        <v>0</v>
      </c>
      <c r="AA63" s="4">
        <f t="shared" si="18"/>
        <v>0</v>
      </c>
      <c r="AB63" s="4">
        <f t="shared" si="18"/>
        <v>0</v>
      </c>
      <c r="AC63" s="4"/>
    </row>
    <row r="64" spans="1:29" outlineLevel="2" x14ac:dyDescent="0.25">
      <c r="A64" s="11"/>
      <c r="B64" s="11"/>
      <c r="C64" s="18"/>
      <c r="D64" s="19"/>
      <c r="E64" s="12" t="s">
        <v>315</v>
      </c>
      <c r="F64" s="12"/>
      <c r="G64" s="12" t="s">
        <v>148</v>
      </c>
      <c r="H64" s="4">
        <f t="shared" si="16"/>
        <v>0</v>
      </c>
      <c r="I64" s="12"/>
      <c r="J64" s="4"/>
      <c r="K64" s="4"/>
      <c r="L64" s="4"/>
      <c r="M64" s="4"/>
      <c r="N64" s="4"/>
      <c r="O64" s="4"/>
      <c r="P64" s="4"/>
      <c r="Q64" s="4"/>
      <c r="R64" s="4"/>
      <c r="S64" s="4"/>
      <c r="T64" s="4"/>
      <c r="U64" s="4"/>
      <c r="V64" s="4">
        <f t="shared" ref="V64:W64" si="19">V52-V58</f>
        <v>0</v>
      </c>
      <c r="W64" s="4">
        <f t="shared" si="19"/>
        <v>0</v>
      </c>
      <c r="X64" s="4">
        <f t="shared" si="18"/>
        <v>0</v>
      </c>
      <c r="Y64" s="4">
        <f t="shared" si="18"/>
        <v>0</v>
      </c>
      <c r="Z64" s="4">
        <f t="shared" si="18"/>
        <v>0</v>
      </c>
      <c r="AA64" s="4">
        <f t="shared" si="18"/>
        <v>0</v>
      </c>
      <c r="AB64" s="4">
        <f t="shared" si="18"/>
        <v>0</v>
      </c>
      <c r="AC64" s="4"/>
    </row>
    <row r="65" spans="1:29" outlineLevel="2" x14ac:dyDescent="0.25">
      <c r="A65" s="11"/>
      <c r="B65" s="11"/>
      <c r="C65" s="18"/>
      <c r="D65" s="19"/>
      <c r="E65" s="12" t="s">
        <v>316</v>
      </c>
      <c r="F65" s="12"/>
      <c r="G65" s="12" t="s">
        <v>148</v>
      </c>
      <c r="H65" s="4">
        <f t="shared" si="16"/>
        <v>0</v>
      </c>
      <c r="I65" s="12"/>
      <c r="J65" s="4"/>
      <c r="K65" s="4"/>
      <c r="L65" s="4"/>
      <c r="M65" s="4"/>
      <c r="N65" s="4"/>
      <c r="O65" s="4"/>
      <c r="P65" s="4"/>
      <c r="Q65" s="4"/>
      <c r="R65" s="4"/>
      <c r="S65" s="4"/>
      <c r="T65" s="4"/>
      <c r="U65" s="4"/>
      <c r="V65" s="4">
        <f t="shared" ref="V65:W65" si="20">V53-V59</f>
        <v>0</v>
      </c>
      <c r="W65" s="4">
        <f t="shared" si="20"/>
        <v>0</v>
      </c>
      <c r="X65" s="4">
        <f t="shared" si="18"/>
        <v>0</v>
      </c>
      <c r="Y65" s="4">
        <f t="shared" si="18"/>
        <v>0</v>
      </c>
      <c r="Z65" s="4">
        <f t="shared" si="18"/>
        <v>0</v>
      </c>
      <c r="AA65" s="4">
        <f t="shared" si="18"/>
        <v>0</v>
      </c>
      <c r="AB65" s="4">
        <f t="shared" si="18"/>
        <v>0</v>
      </c>
      <c r="AC65" s="4"/>
    </row>
    <row r="66" spans="1:29" outlineLevel="2" x14ac:dyDescent="0.25">
      <c r="A66" s="11"/>
      <c r="B66" s="11"/>
      <c r="C66" s="18"/>
      <c r="D66" s="19"/>
      <c r="E66" s="12" t="s">
        <v>317</v>
      </c>
      <c r="F66" s="12"/>
      <c r="G66" s="12" t="s">
        <v>148</v>
      </c>
      <c r="H66" s="4">
        <f t="shared" si="16"/>
        <v>0</v>
      </c>
      <c r="I66" s="12"/>
      <c r="J66" s="4"/>
      <c r="K66" s="4"/>
      <c r="L66" s="4"/>
      <c r="M66" s="4"/>
      <c r="N66" s="4"/>
      <c r="O66" s="4"/>
      <c r="P66" s="4"/>
      <c r="Q66" s="4"/>
      <c r="R66" s="4"/>
      <c r="S66" s="4"/>
      <c r="T66" s="4"/>
      <c r="U66" s="4"/>
      <c r="V66" s="4">
        <f t="shared" ref="V66:W66" si="21">V54-V60</f>
        <v>0</v>
      </c>
      <c r="W66" s="4">
        <f t="shared" si="21"/>
        <v>0</v>
      </c>
      <c r="X66" s="4">
        <f t="shared" si="18"/>
        <v>0</v>
      </c>
      <c r="Y66" s="4">
        <f t="shared" si="18"/>
        <v>0</v>
      </c>
      <c r="Z66" s="4">
        <f t="shared" si="18"/>
        <v>0</v>
      </c>
      <c r="AA66" s="4">
        <f t="shared" si="18"/>
        <v>0</v>
      </c>
      <c r="AB66" s="4">
        <f t="shared" si="18"/>
        <v>0</v>
      </c>
      <c r="AC66" s="4"/>
    </row>
    <row r="67" spans="1:29" outlineLevel="2" x14ac:dyDescent="0.25">
      <c r="A67" s="11"/>
      <c r="B67" s="11"/>
      <c r="C67" s="18"/>
      <c r="D67" s="19"/>
      <c r="E67" s="12" t="s">
        <v>318</v>
      </c>
      <c r="F67" s="12"/>
      <c r="G67" s="12" t="s">
        <v>148</v>
      </c>
      <c r="H67" s="4">
        <f t="shared" si="16"/>
        <v>0</v>
      </c>
      <c r="I67" s="12"/>
      <c r="J67" s="4"/>
      <c r="K67" s="4"/>
      <c r="L67" s="4"/>
      <c r="M67" s="4"/>
      <c r="N67" s="4"/>
      <c r="O67" s="4"/>
      <c r="P67" s="4"/>
      <c r="Q67" s="4"/>
      <c r="R67" s="4"/>
      <c r="S67" s="4"/>
      <c r="T67" s="4"/>
      <c r="U67" s="4"/>
      <c r="V67" s="4">
        <f t="shared" ref="V67:W67" si="22">V55-V61</f>
        <v>0</v>
      </c>
      <c r="W67" s="4">
        <f t="shared" si="22"/>
        <v>0</v>
      </c>
      <c r="X67" s="4">
        <f t="shared" si="18"/>
        <v>0</v>
      </c>
      <c r="Y67" s="4">
        <f t="shared" si="18"/>
        <v>0</v>
      </c>
      <c r="Z67" s="4">
        <f t="shared" si="18"/>
        <v>0</v>
      </c>
      <c r="AA67" s="4">
        <f t="shared" si="18"/>
        <v>0</v>
      </c>
      <c r="AB67" s="4">
        <f t="shared" si="18"/>
        <v>0</v>
      </c>
      <c r="AC67" s="4"/>
    </row>
    <row r="68" spans="1:29" outlineLevel="2" x14ac:dyDescent="0.25">
      <c r="A68" s="11"/>
      <c r="B68" s="11"/>
      <c r="C68" s="18"/>
      <c r="D68" s="19"/>
      <c r="E68" s="12" t="s">
        <v>319</v>
      </c>
      <c r="F68" s="12"/>
      <c r="G68" s="12" t="s">
        <v>148</v>
      </c>
      <c r="H68" s="4">
        <f t="shared" si="16"/>
        <v>0</v>
      </c>
      <c r="I68" s="12"/>
      <c r="J68" s="4"/>
      <c r="K68" s="4"/>
      <c r="L68" s="4"/>
      <c r="M68" s="4"/>
      <c r="N68" s="4"/>
      <c r="O68" s="4"/>
      <c r="P68" s="4"/>
      <c r="Q68" s="4"/>
      <c r="R68" s="4"/>
      <c r="S68" s="4"/>
      <c r="T68" s="4"/>
      <c r="U68" s="4"/>
      <c r="V68" s="4">
        <f t="shared" ref="V68:W68" si="23">V56-V62</f>
        <v>0</v>
      </c>
      <c r="W68" s="4">
        <f t="shared" si="23"/>
        <v>0</v>
      </c>
      <c r="X68" s="4">
        <f t="shared" si="18"/>
        <v>0</v>
      </c>
      <c r="Y68" s="4">
        <f t="shared" si="18"/>
        <v>0</v>
      </c>
      <c r="Z68" s="4">
        <f t="shared" si="18"/>
        <v>0</v>
      </c>
      <c r="AA68" s="4">
        <f t="shared" si="18"/>
        <v>0</v>
      </c>
      <c r="AB68" s="4">
        <f t="shared" si="18"/>
        <v>0</v>
      </c>
      <c r="AC68" s="4"/>
    </row>
    <row r="71" spans="1:29" x14ac:dyDescent="0.25">
      <c r="B71" s="22" t="s">
        <v>320</v>
      </c>
    </row>
    <row r="72" spans="1:29" outlineLevel="1" x14ac:dyDescent="0.25">
      <c r="A72" s="11"/>
      <c r="B72" s="11"/>
      <c r="C72" s="18"/>
      <c r="D72" s="19"/>
      <c r="E72" s="12" t="str">
        <f>Inputs!E$166</f>
        <v xml:space="preserve">Totex allowance for cost sharing - 40:10 cost sharing - real (WR) </v>
      </c>
      <c r="F72" s="4"/>
      <c r="G72" s="4" t="str">
        <f>Inputs!G$166</f>
        <v>£m</v>
      </c>
      <c r="H72" s="4">
        <f>Inputs!H$166</f>
        <v>0</v>
      </c>
      <c r="I72" s="4"/>
      <c r="J72" s="4"/>
      <c r="K72" s="4"/>
      <c r="L72" s="4"/>
      <c r="M72" s="4"/>
      <c r="N72" s="4"/>
      <c r="O72" s="4"/>
      <c r="P72" s="4"/>
      <c r="Q72" s="4"/>
      <c r="R72" s="4"/>
      <c r="S72" s="4"/>
      <c r="T72" s="4"/>
      <c r="U72" s="4"/>
      <c r="V72" s="4">
        <f>Inputs!V$166</f>
        <v>0</v>
      </c>
      <c r="W72" s="4">
        <f>Inputs!W$166</f>
        <v>0</v>
      </c>
      <c r="X72" s="4">
        <f>Inputs!X$166</f>
        <v>0</v>
      </c>
      <c r="Y72" s="4">
        <f>Inputs!Y$166</f>
        <v>0</v>
      </c>
      <c r="Z72" s="4">
        <f>Inputs!Z$166</f>
        <v>0</v>
      </c>
      <c r="AA72" s="4">
        <f>Inputs!AA$166</f>
        <v>0</v>
      </c>
      <c r="AB72" s="4">
        <f>Inputs!AB$166</f>
        <v>0</v>
      </c>
      <c r="AC72" s="4"/>
    </row>
    <row r="73" spans="1:29" outlineLevel="2" x14ac:dyDescent="0.25">
      <c r="A73" s="11"/>
      <c r="B73" s="11"/>
      <c r="C73" s="18"/>
      <c r="D73" s="19"/>
      <c r="E73" s="12" t="str">
        <f>Inputs!E$167</f>
        <v xml:space="preserve">Totex allowance for cost sharing - 40:10 cost sharing - real (WN+) </v>
      </c>
      <c r="F73" s="4"/>
      <c r="G73" s="4" t="str">
        <f>Inputs!G$167</f>
        <v>£m</v>
      </c>
      <c r="H73" s="4">
        <f>Inputs!H$167</f>
        <v>0</v>
      </c>
      <c r="I73" s="4"/>
      <c r="J73" s="4"/>
      <c r="K73" s="4"/>
      <c r="L73" s="4"/>
      <c r="M73" s="4"/>
      <c r="N73" s="4"/>
      <c r="O73" s="4"/>
      <c r="P73" s="4"/>
      <c r="Q73" s="4"/>
      <c r="R73" s="4"/>
      <c r="S73" s="4"/>
      <c r="T73" s="4"/>
      <c r="U73" s="4"/>
      <c r="V73" s="4">
        <f>Inputs!V$167</f>
        <v>0</v>
      </c>
      <c r="W73" s="4">
        <f>Inputs!W$167</f>
        <v>0</v>
      </c>
      <c r="X73" s="4">
        <f>Inputs!X$167</f>
        <v>0</v>
      </c>
      <c r="Y73" s="4">
        <f>Inputs!Y$167</f>
        <v>0</v>
      </c>
      <c r="Z73" s="4">
        <f>Inputs!Z$167</f>
        <v>0</v>
      </c>
      <c r="AA73" s="4">
        <f>Inputs!AA$167</f>
        <v>0</v>
      </c>
      <c r="AB73" s="4">
        <f>Inputs!AB$167</f>
        <v>0</v>
      </c>
      <c r="AC73" s="4"/>
    </row>
    <row r="74" spans="1:29" outlineLevel="2" x14ac:dyDescent="0.25">
      <c r="A74" s="11"/>
      <c r="B74" s="11"/>
      <c r="C74" s="18"/>
      <c r="D74" s="19"/>
      <c r="E74" s="12" t="str">
        <f>Inputs!E$168</f>
        <v xml:space="preserve">Totex allowance for cost sharing - 40:10 cost sharing - real (WWN+) </v>
      </c>
      <c r="F74" s="4"/>
      <c r="G74" s="4" t="str">
        <f>Inputs!G$168</f>
        <v>£m</v>
      </c>
      <c r="H74" s="4">
        <f>Inputs!H$168</f>
        <v>0</v>
      </c>
      <c r="I74" s="4"/>
      <c r="J74" s="4"/>
      <c r="K74" s="4"/>
      <c r="L74" s="4"/>
      <c r="M74" s="4"/>
      <c r="N74" s="4"/>
      <c r="O74" s="4"/>
      <c r="P74" s="4"/>
      <c r="Q74" s="4"/>
      <c r="R74" s="4"/>
      <c r="S74" s="4"/>
      <c r="T74" s="4"/>
      <c r="U74" s="4"/>
      <c r="V74" s="4">
        <f>Inputs!V$168</f>
        <v>0</v>
      </c>
      <c r="W74" s="4">
        <f>Inputs!W$168</f>
        <v>0</v>
      </c>
      <c r="X74" s="4">
        <f>Inputs!X$168</f>
        <v>0</v>
      </c>
      <c r="Y74" s="4">
        <f>Inputs!Y$168</f>
        <v>0</v>
      </c>
      <c r="Z74" s="4">
        <f>Inputs!Z$168</f>
        <v>0</v>
      </c>
      <c r="AA74" s="4">
        <f>Inputs!AA$168</f>
        <v>0</v>
      </c>
      <c r="AB74" s="4">
        <f>Inputs!AB$168</f>
        <v>0</v>
      </c>
      <c r="AC74" s="4"/>
    </row>
    <row r="75" spans="1:29" outlineLevel="2" x14ac:dyDescent="0.25">
      <c r="A75" s="11"/>
      <c r="B75" s="11"/>
      <c r="C75" s="18"/>
      <c r="D75" s="19"/>
      <c r="E75" s="12" t="str">
        <f>Inputs!E$169</f>
        <v xml:space="preserve">Totex allowance for cost sharing - 40:10 cost sharing - real (BIO) </v>
      </c>
      <c r="F75" s="4"/>
      <c r="G75" s="4" t="str">
        <f>Inputs!G$169</f>
        <v>£m</v>
      </c>
      <c r="H75" s="4">
        <f>Inputs!H$169</f>
        <v>0</v>
      </c>
      <c r="I75" s="4"/>
      <c r="J75" s="4"/>
      <c r="K75" s="4"/>
      <c r="L75" s="4"/>
      <c r="M75" s="4"/>
      <c r="N75" s="4"/>
      <c r="O75" s="4"/>
      <c r="P75" s="4"/>
      <c r="Q75" s="4"/>
      <c r="R75" s="4"/>
      <c r="S75" s="4"/>
      <c r="T75" s="4"/>
      <c r="U75" s="4"/>
      <c r="V75" s="4">
        <f>Inputs!V$169</f>
        <v>0</v>
      </c>
      <c r="W75" s="4">
        <f>Inputs!W$169</f>
        <v>0</v>
      </c>
      <c r="X75" s="4">
        <f>Inputs!X$169</f>
        <v>0</v>
      </c>
      <c r="Y75" s="4">
        <f>Inputs!Y$169</f>
        <v>0</v>
      </c>
      <c r="Z75" s="4">
        <f>Inputs!Z$169</f>
        <v>0</v>
      </c>
      <c r="AA75" s="4">
        <f>Inputs!AA$169</f>
        <v>0</v>
      </c>
      <c r="AB75" s="4">
        <f>Inputs!AB$169</f>
        <v>0</v>
      </c>
      <c r="AC75" s="4"/>
    </row>
    <row r="76" spans="1:29" outlineLevel="2" x14ac:dyDescent="0.25">
      <c r="A76" s="11"/>
      <c r="B76" s="11"/>
      <c r="C76" s="18"/>
      <c r="D76" s="19"/>
      <c r="E76" s="12" t="str">
        <f>Inputs!E$170</f>
        <v xml:space="preserve">Totex allowance for cost sharing - 40:10 cost sharing - real (ADDN1) </v>
      </c>
      <c r="F76" s="4"/>
      <c r="G76" s="4" t="str">
        <f>Inputs!G$170</f>
        <v>£m</v>
      </c>
      <c r="H76" s="4">
        <f>Inputs!H$170</f>
        <v>0</v>
      </c>
      <c r="I76" s="4"/>
      <c r="J76" s="4"/>
      <c r="K76" s="4"/>
      <c r="L76" s="4"/>
      <c r="M76" s="4"/>
      <c r="N76" s="4"/>
      <c r="O76" s="4"/>
      <c r="P76" s="4"/>
      <c r="Q76" s="4"/>
      <c r="R76" s="4"/>
      <c r="S76" s="4"/>
      <c r="T76" s="4"/>
      <c r="U76" s="4"/>
      <c r="V76" s="4">
        <f>Inputs!V$170</f>
        <v>0</v>
      </c>
      <c r="W76" s="4">
        <f>Inputs!W$170</f>
        <v>0</v>
      </c>
      <c r="X76" s="4">
        <f>Inputs!X$170</f>
        <v>0</v>
      </c>
      <c r="Y76" s="4">
        <f>Inputs!Y$170</f>
        <v>0</v>
      </c>
      <c r="Z76" s="4">
        <f>Inputs!Z$170</f>
        <v>0</v>
      </c>
      <c r="AA76" s="4">
        <f>Inputs!AA$170</f>
        <v>0</v>
      </c>
      <c r="AB76" s="4">
        <f>Inputs!AB$170</f>
        <v>0</v>
      </c>
      <c r="AC76" s="4"/>
    </row>
    <row r="77" spans="1:29" outlineLevel="2" x14ac:dyDescent="0.25">
      <c r="A77" s="11"/>
      <c r="B77" s="11"/>
      <c r="C77" s="18"/>
      <c r="D77" s="19"/>
      <c r="E77" s="12" t="str">
        <f>Inputs!E$171</f>
        <v xml:space="preserve">Totex allowance for cost sharing - 40:10 cost sharing - real (ADDN2) </v>
      </c>
      <c r="F77" s="4"/>
      <c r="G77" s="4" t="str">
        <f>Inputs!G$171</f>
        <v>£m</v>
      </c>
      <c r="H77" s="4">
        <f>Inputs!H$171</f>
        <v>0</v>
      </c>
      <c r="I77" s="4"/>
      <c r="J77" s="4"/>
      <c r="K77" s="4"/>
      <c r="L77" s="4"/>
      <c r="M77" s="4"/>
      <c r="N77" s="4"/>
      <c r="O77" s="4"/>
      <c r="P77" s="4"/>
      <c r="Q77" s="4"/>
      <c r="R77" s="4"/>
      <c r="S77" s="4"/>
      <c r="T77" s="4"/>
      <c r="U77" s="4"/>
      <c r="V77" s="4">
        <f>Inputs!V$171</f>
        <v>0</v>
      </c>
      <c r="W77" s="4">
        <f>Inputs!W$171</f>
        <v>0</v>
      </c>
      <c r="X77" s="4">
        <f>Inputs!X$171</f>
        <v>0</v>
      </c>
      <c r="Y77" s="4">
        <f>Inputs!Y$171</f>
        <v>0</v>
      </c>
      <c r="Z77" s="4">
        <f>Inputs!Z$171</f>
        <v>0</v>
      </c>
      <c r="AA77" s="4">
        <f>Inputs!AA$171</f>
        <v>0</v>
      </c>
      <c r="AB77" s="4">
        <f>Inputs!AB$171</f>
        <v>0</v>
      </c>
      <c r="AC77" s="4"/>
    </row>
    <row r="78" spans="1:29" outlineLevel="1" x14ac:dyDescent="0.25">
      <c r="A78" s="11"/>
      <c r="B78" s="11"/>
      <c r="C78" s="18"/>
      <c r="D78" s="19"/>
      <c r="E78" s="12" t="str">
        <f>Inputs!E$219</f>
        <v xml:space="preserve">Price control deliverables adjustment - 40:10 cost sharing - real (WR) </v>
      </c>
      <c r="F78" s="4"/>
      <c r="G78" s="4" t="str">
        <f>Inputs!G$219</f>
        <v>£m</v>
      </c>
      <c r="H78" s="4">
        <f>Inputs!H$219</f>
        <v>0</v>
      </c>
      <c r="I78" s="4"/>
      <c r="J78" s="4"/>
      <c r="K78" s="4"/>
      <c r="L78" s="4"/>
      <c r="M78" s="4"/>
      <c r="N78" s="4"/>
      <c r="O78" s="4"/>
      <c r="P78" s="4"/>
      <c r="Q78" s="4"/>
      <c r="R78" s="4"/>
      <c r="S78" s="4"/>
      <c r="T78" s="4"/>
      <c r="U78" s="4"/>
      <c r="V78" s="4">
        <f>Inputs!V$219</f>
        <v>0</v>
      </c>
      <c r="W78" s="4">
        <f>Inputs!W$219</f>
        <v>0</v>
      </c>
      <c r="X78" s="4">
        <f>Inputs!X$219</f>
        <v>0</v>
      </c>
      <c r="Y78" s="4">
        <f>Inputs!Y$219</f>
        <v>0</v>
      </c>
      <c r="Z78" s="4">
        <f>Inputs!Z$219</f>
        <v>0</v>
      </c>
      <c r="AA78" s="4">
        <f>Inputs!AA$219</f>
        <v>0</v>
      </c>
      <c r="AB78" s="4">
        <f>Inputs!AB$219</f>
        <v>0</v>
      </c>
      <c r="AC78" s="4"/>
    </row>
    <row r="79" spans="1:29" outlineLevel="2" x14ac:dyDescent="0.25">
      <c r="A79" s="11"/>
      <c r="B79" s="11"/>
      <c r="C79" s="18"/>
      <c r="D79" s="19"/>
      <c r="E79" s="12" t="str">
        <f>Inputs!E$220</f>
        <v xml:space="preserve">Price control deliverables adjustment - 40:10 cost sharing - real (WN+) </v>
      </c>
      <c r="F79" s="4"/>
      <c r="G79" s="4" t="str">
        <f>Inputs!G$220</f>
        <v>£m</v>
      </c>
      <c r="H79" s="4">
        <f>Inputs!H$220</f>
        <v>0</v>
      </c>
      <c r="I79" s="4"/>
      <c r="J79" s="4"/>
      <c r="K79" s="4"/>
      <c r="L79" s="4"/>
      <c r="M79" s="4"/>
      <c r="N79" s="4"/>
      <c r="O79" s="4"/>
      <c r="P79" s="4"/>
      <c r="Q79" s="4"/>
      <c r="R79" s="4"/>
      <c r="S79" s="4"/>
      <c r="T79" s="4"/>
      <c r="U79" s="4"/>
      <c r="V79" s="4">
        <f>Inputs!V$220</f>
        <v>0</v>
      </c>
      <c r="W79" s="4">
        <f>Inputs!W$220</f>
        <v>0</v>
      </c>
      <c r="X79" s="4">
        <f>Inputs!X$220</f>
        <v>0</v>
      </c>
      <c r="Y79" s="4">
        <f>Inputs!Y$220</f>
        <v>0</v>
      </c>
      <c r="Z79" s="4">
        <f>Inputs!Z$220</f>
        <v>0</v>
      </c>
      <c r="AA79" s="4">
        <f>Inputs!AA$220</f>
        <v>0</v>
      </c>
      <c r="AB79" s="4">
        <f>Inputs!AB$220</f>
        <v>0</v>
      </c>
      <c r="AC79" s="4"/>
    </row>
    <row r="80" spans="1:29" outlineLevel="2" x14ac:dyDescent="0.25">
      <c r="A80" s="11"/>
      <c r="B80" s="11"/>
      <c r="C80" s="18"/>
      <c r="D80" s="19"/>
      <c r="E80" s="12" t="str">
        <f>Inputs!E$221</f>
        <v xml:space="preserve">Price control deliverables adjustment - 40:10 cost sharing - real (WWN+) </v>
      </c>
      <c r="F80" s="4"/>
      <c r="G80" s="4" t="str">
        <f>Inputs!G$221</f>
        <v>£m</v>
      </c>
      <c r="H80" s="4">
        <f>Inputs!H$221</f>
        <v>0</v>
      </c>
      <c r="I80" s="4"/>
      <c r="J80" s="4"/>
      <c r="K80" s="4"/>
      <c r="L80" s="4"/>
      <c r="M80" s="4"/>
      <c r="N80" s="4"/>
      <c r="O80" s="4"/>
      <c r="P80" s="4"/>
      <c r="Q80" s="4"/>
      <c r="R80" s="4"/>
      <c r="S80" s="4"/>
      <c r="T80" s="4"/>
      <c r="U80" s="4"/>
      <c r="V80" s="4">
        <f>Inputs!V$221</f>
        <v>0</v>
      </c>
      <c r="W80" s="4">
        <f>Inputs!W$221</f>
        <v>0</v>
      </c>
      <c r="X80" s="4">
        <f>Inputs!X$221</f>
        <v>0</v>
      </c>
      <c r="Y80" s="4">
        <f>Inputs!Y$221</f>
        <v>0</v>
      </c>
      <c r="Z80" s="4">
        <f>Inputs!Z$221</f>
        <v>0</v>
      </c>
      <c r="AA80" s="4">
        <f>Inputs!AA$221</f>
        <v>0</v>
      </c>
      <c r="AB80" s="4">
        <f>Inputs!AB$221</f>
        <v>0</v>
      </c>
      <c r="AC80" s="4"/>
    </row>
    <row r="81" spans="1:29" outlineLevel="2" x14ac:dyDescent="0.25">
      <c r="A81" s="11"/>
      <c r="B81" s="11"/>
      <c r="C81" s="18"/>
      <c r="D81" s="19"/>
      <c r="E81" s="12" t="str">
        <f>Inputs!E$222</f>
        <v xml:space="preserve">Price control deliverables adjustment - 40:10 cost sharing - real (BIO) </v>
      </c>
      <c r="F81" s="4"/>
      <c r="G81" s="4" t="str">
        <f>Inputs!G$222</f>
        <v>£m</v>
      </c>
      <c r="H81" s="4">
        <f>Inputs!H$222</f>
        <v>0</v>
      </c>
      <c r="I81" s="4"/>
      <c r="J81" s="4"/>
      <c r="K81" s="4"/>
      <c r="L81" s="4"/>
      <c r="M81" s="4"/>
      <c r="N81" s="4"/>
      <c r="O81" s="4"/>
      <c r="P81" s="4"/>
      <c r="Q81" s="4"/>
      <c r="R81" s="4"/>
      <c r="S81" s="4"/>
      <c r="T81" s="4"/>
      <c r="U81" s="4"/>
      <c r="V81" s="4">
        <f>Inputs!V$222</f>
        <v>0</v>
      </c>
      <c r="W81" s="4">
        <f>Inputs!W$222</f>
        <v>0</v>
      </c>
      <c r="X81" s="4">
        <f>Inputs!X$222</f>
        <v>0</v>
      </c>
      <c r="Y81" s="4">
        <f>Inputs!Y$222</f>
        <v>0</v>
      </c>
      <c r="Z81" s="4">
        <f>Inputs!Z$222</f>
        <v>0</v>
      </c>
      <c r="AA81" s="4">
        <f>Inputs!AA$222</f>
        <v>0</v>
      </c>
      <c r="AB81" s="4">
        <f>Inputs!AB$222</f>
        <v>0</v>
      </c>
      <c r="AC81" s="4"/>
    </row>
    <row r="82" spans="1:29" outlineLevel="2" x14ac:dyDescent="0.25">
      <c r="A82" s="11"/>
      <c r="B82" s="11"/>
      <c r="C82" s="18"/>
      <c r="D82" s="19"/>
      <c r="E82" s="12" t="str">
        <f>Inputs!E$223</f>
        <v xml:space="preserve">Price control deliverables adjustment - 40:10 cost sharing - real (ADDN1) </v>
      </c>
      <c r="F82" s="4"/>
      <c r="G82" s="4" t="str">
        <f>Inputs!G$223</f>
        <v>£m</v>
      </c>
      <c r="H82" s="4">
        <f>Inputs!H$223</f>
        <v>0</v>
      </c>
      <c r="I82" s="4"/>
      <c r="J82" s="4"/>
      <c r="K82" s="4"/>
      <c r="L82" s="4"/>
      <c r="M82" s="4"/>
      <c r="N82" s="4"/>
      <c r="O82" s="4"/>
      <c r="P82" s="4"/>
      <c r="Q82" s="4"/>
      <c r="R82" s="4"/>
      <c r="S82" s="4"/>
      <c r="T82" s="4"/>
      <c r="U82" s="4"/>
      <c r="V82" s="4">
        <f>Inputs!V$223</f>
        <v>0</v>
      </c>
      <c r="W82" s="4">
        <f>Inputs!W$223</f>
        <v>0</v>
      </c>
      <c r="X82" s="4">
        <f>Inputs!X$223</f>
        <v>0</v>
      </c>
      <c r="Y82" s="4">
        <f>Inputs!Y$223</f>
        <v>0</v>
      </c>
      <c r="Z82" s="4">
        <f>Inputs!Z$223</f>
        <v>0</v>
      </c>
      <c r="AA82" s="4">
        <f>Inputs!AA$223</f>
        <v>0</v>
      </c>
      <c r="AB82" s="4">
        <f>Inputs!AB$223</f>
        <v>0</v>
      </c>
      <c r="AC82" s="4"/>
    </row>
    <row r="83" spans="1:29" outlineLevel="2" x14ac:dyDescent="0.25">
      <c r="A83" s="11"/>
      <c r="B83" s="11"/>
      <c r="C83" s="18"/>
      <c r="D83" s="19"/>
      <c r="E83" s="12" t="str">
        <f>Inputs!E$224</f>
        <v xml:space="preserve">Price control deliverables adjustment - 40:10 cost sharing - real (ADDN2) </v>
      </c>
      <c r="F83" s="4"/>
      <c r="G83" s="4" t="str">
        <f>Inputs!G$224</f>
        <v>£m</v>
      </c>
      <c r="H83" s="4">
        <f>Inputs!H$224</f>
        <v>0</v>
      </c>
      <c r="I83" s="4"/>
      <c r="J83" s="4"/>
      <c r="K83" s="4"/>
      <c r="L83" s="4"/>
      <c r="M83" s="4"/>
      <c r="N83" s="4"/>
      <c r="O83" s="4"/>
      <c r="P83" s="4"/>
      <c r="Q83" s="4"/>
      <c r="R83" s="4"/>
      <c r="S83" s="4"/>
      <c r="T83" s="4"/>
      <c r="U83" s="4"/>
      <c r="V83" s="4">
        <f>Inputs!V$224</f>
        <v>0</v>
      </c>
      <c r="W83" s="4">
        <f>Inputs!W$224</f>
        <v>0</v>
      </c>
      <c r="X83" s="4">
        <f>Inputs!X$224</f>
        <v>0</v>
      </c>
      <c r="Y83" s="4">
        <f>Inputs!Y$224</f>
        <v>0</v>
      </c>
      <c r="Z83" s="4">
        <f>Inputs!Z$224</f>
        <v>0</v>
      </c>
      <c r="AA83" s="4">
        <f>Inputs!AA$224</f>
        <v>0</v>
      </c>
      <c r="AB83" s="4">
        <f>Inputs!AB$224</f>
        <v>0</v>
      </c>
      <c r="AC83" s="4"/>
    </row>
    <row r="84" spans="1:29" outlineLevel="1" x14ac:dyDescent="0.25">
      <c r="A84" s="11"/>
      <c r="B84" s="11"/>
      <c r="C84" s="18"/>
      <c r="D84" s="19"/>
      <c r="E84" s="12" t="s">
        <v>321</v>
      </c>
      <c r="F84" s="12"/>
      <c r="G84" s="12" t="s">
        <v>148</v>
      </c>
      <c r="H84" s="4">
        <f t="shared" ref="H84:H89" si="24">SUM(X84:AB84)</f>
        <v>0</v>
      </c>
      <c r="I84" s="12"/>
      <c r="J84" s="4"/>
      <c r="K84" s="4"/>
      <c r="L84" s="4"/>
      <c r="M84" s="4"/>
      <c r="N84" s="4"/>
      <c r="O84" s="4"/>
      <c r="P84" s="4"/>
      <c r="Q84" s="4"/>
      <c r="R84" s="4"/>
      <c r="S84" s="4"/>
      <c r="T84" s="4"/>
      <c r="U84" s="4"/>
      <c r="V84" s="4">
        <f t="shared" ref="V84:W84" si="25">V72-V78</f>
        <v>0</v>
      </c>
      <c r="W84" s="4">
        <f t="shared" si="25"/>
        <v>0</v>
      </c>
      <c r="X84" s="4">
        <f t="shared" ref="X84:AB89" si="26">X72-X78</f>
        <v>0</v>
      </c>
      <c r="Y84" s="4">
        <f t="shared" si="26"/>
        <v>0</v>
      </c>
      <c r="Z84" s="4">
        <f t="shared" si="26"/>
        <v>0</v>
      </c>
      <c r="AA84" s="4">
        <f t="shared" si="26"/>
        <v>0</v>
      </c>
      <c r="AB84" s="4">
        <f t="shared" si="26"/>
        <v>0</v>
      </c>
      <c r="AC84" s="4"/>
    </row>
    <row r="85" spans="1:29" outlineLevel="2" x14ac:dyDescent="0.25">
      <c r="A85" s="11"/>
      <c r="B85" s="11"/>
      <c r="C85" s="18"/>
      <c r="D85" s="19"/>
      <c r="E85" s="12" t="s">
        <v>322</v>
      </c>
      <c r="F85" s="12"/>
      <c r="G85" s="12" t="s">
        <v>148</v>
      </c>
      <c r="H85" s="4">
        <f t="shared" si="24"/>
        <v>0</v>
      </c>
      <c r="I85" s="12"/>
      <c r="J85" s="4"/>
      <c r="K85" s="4"/>
      <c r="L85" s="4"/>
      <c r="M85" s="4"/>
      <c r="N85" s="4"/>
      <c r="O85" s="4"/>
      <c r="P85" s="4"/>
      <c r="Q85" s="4"/>
      <c r="R85" s="4"/>
      <c r="S85" s="4"/>
      <c r="T85" s="4"/>
      <c r="U85" s="4"/>
      <c r="V85" s="4">
        <f t="shared" ref="V85:W85" si="27">V73-V79</f>
        <v>0</v>
      </c>
      <c r="W85" s="4">
        <f t="shared" si="27"/>
        <v>0</v>
      </c>
      <c r="X85" s="4">
        <f t="shared" si="26"/>
        <v>0</v>
      </c>
      <c r="Y85" s="4">
        <f t="shared" si="26"/>
        <v>0</v>
      </c>
      <c r="Z85" s="4">
        <f t="shared" si="26"/>
        <v>0</v>
      </c>
      <c r="AA85" s="4">
        <f t="shared" si="26"/>
        <v>0</v>
      </c>
      <c r="AB85" s="4">
        <f t="shared" si="26"/>
        <v>0</v>
      </c>
      <c r="AC85" s="4"/>
    </row>
    <row r="86" spans="1:29" outlineLevel="2" x14ac:dyDescent="0.25">
      <c r="A86" s="11"/>
      <c r="B86" s="11"/>
      <c r="C86" s="18"/>
      <c r="D86" s="19"/>
      <c r="E86" s="12" t="s">
        <v>323</v>
      </c>
      <c r="F86" s="12"/>
      <c r="G86" s="12" t="s">
        <v>148</v>
      </c>
      <c r="H86" s="4">
        <f t="shared" si="24"/>
        <v>0</v>
      </c>
      <c r="I86" s="12"/>
      <c r="J86" s="4"/>
      <c r="K86" s="4"/>
      <c r="L86" s="4"/>
      <c r="M86" s="4"/>
      <c r="N86" s="4"/>
      <c r="O86" s="4"/>
      <c r="P86" s="4"/>
      <c r="Q86" s="4"/>
      <c r="R86" s="4"/>
      <c r="S86" s="4"/>
      <c r="T86" s="4"/>
      <c r="U86" s="4"/>
      <c r="V86" s="4">
        <f t="shared" ref="V86:W86" si="28">V74-V80</f>
        <v>0</v>
      </c>
      <c r="W86" s="4">
        <f t="shared" si="28"/>
        <v>0</v>
      </c>
      <c r="X86" s="4">
        <f t="shared" si="26"/>
        <v>0</v>
      </c>
      <c r="Y86" s="4">
        <f t="shared" si="26"/>
        <v>0</v>
      </c>
      <c r="Z86" s="4">
        <f t="shared" si="26"/>
        <v>0</v>
      </c>
      <c r="AA86" s="4">
        <f t="shared" si="26"/>
        <v>0</v>
      </c>
      <c r="AB86" s="4">
        <f t="shared" si="26"/>
        <v>0</v>
      </c>
      <c r="AC86" s="4"/>
    </row>
    <row r="87" spans="1:29" outlineLevel="2" x14ac:dyDescent="0.25">
      <c r="A87" s="11"/>
      <c r="B87" s="11"/>
      <c r="C87" s="18"/>
      <c r="D87" s="19"/>
      <c r="E87" s="12" t="s">
        <v>324</v>
      </c>
      <c r="F87" s="12"/>
      <c r="G87" s="12" t="s">
        <v>148</v>
      </c>
      <c r="H87" s="4">
        <f t="shared" si="24"/>
        <v>0</v>
      </c>
      <c r="I87" s="12"/>
      <c r="J87" s="4"/>
      <c r="K87" s="4"/>
      <c r="L87" s="4"/>
      <c r="M87" s="4"/>
      <c r="N87" s="4"/>
      <c r="O87" s="4"/>
      <c r="P87" s="4"/>
      <c r="Q87" s="4"/>
      <c r="R87" s="4"/>
      <c r="S87" s="4"/>
      <c r="T87" s="4"/>
      <c r="U87" s="4"/>
      <c r="V87" s="4">
        <f t="shared" ref="V87:W87" si="29">V75-V81</f>
        <v>0</v>
      </c>
      <c r="W87" s="4">
        <f t="shared" si="29"/>
        <v>0</v>
      </c>
      <c r="X87" s="4">
        <f t="shared" si="26"/>
        <v>0</v>
      </c>
      <c r="Y87" s="4">
        <f t="shared" si="26"/>
        <v>0</v>
      </c>
      <c r="Z87" s="4">
        <f t="shared" si="26"/>
        <v>0</v>
      </c>
      <c r="AA87" s="4">
        <f t="shared" si="26"/>
        <v>0</v>
      </c>
      <c r="AB87" s="4">
        <f t="shared" si="26"/>
        <v>0</v>
      </c>
      <c r="AC87" s="4"/>
    </row>
    <row r="88" spans="1:29" outlineLevel="2" x14ac:dyDescent="0.25">
      <c r="A88" s="11"/>
      <c r="B88" s="11"/>
      <c r="C88" s="18"/>
      <c r="D88" s="19"/>
      <c r="E88" s="12" t="s">
        <v>325</v>
      </c>
      <c r="F88" s="12"/>
      <c r="G88" s="12" t="s">
        <v>148</v>
      </c>
      <c r="H88" s="4">
        <f t="shared" si="24"/>
        <v>0</v>
      </c>
      <c r="I88" s="12"/>
      <c r="J88" s="4"/>
      <c r="K88" s="4"/>
      <c r="L88" s="4"/>
      <c r="M88" s="4"/>
      <c r="N88" s="4"/>
      <c r="O88" s="4"/>
      <c r="P88" s="4"/>
      <c r="Q88" s="4"/>
      <c r="R88" s="4"/>
      <c r="S88" s="4"/>
      <c r="T88" s="4"/>
      <c r="U88" s="4"/>
      <c r="V88" s="4">
        <f t="shared" ref="V88:W88" si="30">V76-V82</f>
        <v>0</v>
      </c>
      <c r="W88" s="4">
        <f t="shared" si="30"/>
        <v>0</v>
      </c>
      <c r="X88" s="4">
        <f t="shared" si="26"/>
        <v>0</v>
      </c>
      <c r="Y88" s="4">
        <f t="shared" si="26"/>
        <v>0</v>
      </c>
      <c r="Z88" s="4">
        <f t="shared" si="26"/>
        <v>0</v>
      </c>
      <c r="AA88" s="4">
        <f t="shared" si="26"/>
        <v>0</v>
      </c>
      <c r="AB88" s="4">
        <f t="shared" si="26"/>
        <v>0</v>
      </c>
      <c r="AC88" s="4"/>
    </row>
    <row r="89" spans="1:29" outlineLevel="2" x14ac:dyDescent="0.25">
      <c r="A89" s="11"/>
      <c r="B89" s="11"/>
      <c r="C89" s="18"/>
      <c r="D89" s="19"/>
      <c r="E89" s="12" t="s">
        <v>326</v>
      </c>
      <c r="F89" s="12"/>
      <c r="G89" s="12" t="s">
        <v>148</v>
      </c>
      <c r="H89" s="4">
        <f t="shared" si="24"/>
        <v>0</v>
      </c>
      <c r="I89" s="12"/>
      <c r="J89" s="4"/>
      <c r="K89" s="4"/>
      <c r="L89" s="4"/>
      <c r="M89" s="4"/>
      <c r="N89" s="4"/>
      <c r="O89" s="4"/>
      <c r="P89" s="4"/>
      <c r="Q89" s="4"/>
      <c r="R89" s="4"/>
      <c r="S89" s="4"/>
      <c r="T89" s="4"/>
      <c r="U89" s="4"/>
      <c r="V89" s="4"/>
      <c r="W89" s="4"/>
      <c r="X89" s="4">
        <f t="shared" si="26"/>
        <v>0</v>
      </c>
      <c r="Y89" s="4">
        <f t="shared" si="26"/>
        <v>0</v>
      </c>
      <c r="Z89" s="4">
        <f t="shared" si="26"/>
        <v>0</v>
      </c>
      <c r="AA89" s="4">
        <f t="shared" si="26"/>
        <v>0</v>
      </c>
      <c r="AB89" s="4">
        <f t="shared" si="26"/>
        <v>0</v>
      </c>
      <c r="AC89" s="4"/>
    </row>
    <row r="94" spans="1:29" x14ac:dyDescent="0.25">
      <c r="A94" s="22" t="s">
        <v>269</v>
      </c>
    </row>
  </sheetData>
  <conditionalFormatting sqref="F2">
    <cfRule type="cellIs" dxfId="29" priority="4" stopIfTrue="1" operator="notEqual">
      <formula>0</formula>
    </cfRule>
    <cfRule type="cellIs" dxfId="28" priority="5" stopIfTrue="1" operator="equal">
      <formula>""</formula>
    </cfRule>
  </conditionalFormatting>
  <conditionalFormatting sqref="J3:AC3">
    <cfRule type="containsText" dxfId="27" priority="1" operator="containsText" text="Post Forecast">
      <formula>NOT(ISERROR(SEARCH("Post Forecast",J3)))</formula>
    </cfRule>
    <cfRule type="containsText" dxfId="26" priority="2" operator="containsText" text="Forecast">
      <formula>NOT(ISERROR(SEARCH("Forecast",J3)))</formula>
    </cfRule>
    <cfRule type="containsText" dxfId="25" priority="3" operator="containsText" text="Pre Fcst">
      <formula>NOT(ISERROR(SEARCH("Pre Fcst",J3)))</formula>
    </cfRule>
  </conditionalFormatting>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[XXX]&amp;CSheet:&amp;A&amp;RSTRICTLY CONFIDENTIAL</oddHeader>
    <oddFooter>&amp;L&amp;F ( Printed on &amp;D at &amp;T )&amp;RPage &amp;P of &amp;N</oddFooter>
  </headerFooter>
  <customProperties>
    <customPr name="MMSheetType"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C477"/>
  <sheetViews>
    <sheetView zoomScale="80" zoomScaleNormal="80" workbookViewId="0"/>
  </sheetViews>
  <sheetFormatPr defaultColWidth="15.1796875" defaultRowHeight="13.15" outlineLevelRow="4" x14ac:dyDescent="0.25"/>
  <cols>
    <col min="1" max="2" width="1.453125" style="22" customWidth="1"/>
    <col min="3" max="3" width="1.453125" style="34" customWidth="1"/>
    <col min="4" max="4" width="1.453125" style="46" customWidth="1"/>
    <col min="5" max="5" width="118.1796875" style="23" bestFit="1" customWidth="1"/>
    <col min="6" max="8" width="14.81640625" style="23" customWidth="1"/>
    <col min="9" max="9" width="3.453125" style="23" customWidth="1"/>
    <col min="10" max="29" width="14.81640625" style="23" customWidth="1"/>
    <col min="30" max="16384" width="15.1796875" style="23"/>
  </cols>
  <sheetData>
    <row r="1" spans="1:29" s="33" customFormat="1" ht="30.75" x14ac:dyDescent="0.25">
      <c r="A1" s="29" t="str">
        <f ca="1" xml:space="preserve"> RIGHT(CELL("filename", A1), LEN(CELL("filename", A1)) - SEARCH("]", CELL("filename", A1)))</f>
        <v>Energy</v>
      </c>
      <c r="B1" s="29"/>
    </row>
    <row r="2" spans="1:29" s="37" customFormat="1" x14ac:dyDescent="0.25">
      <c r="A2" s="32"/>
      <c r="B2" s="32"/>
      <c r="C2" s="42"/>
      <c r="D2" s="45"/>
      <c r="E2" s="25" t="s">
        <v>54</v>
      </c>
      <c r="F2" s="41">
        <v>0</v>
      </c>
      <c r="G2" s="39" t="s">
        <v>55</v>
      </c>
      <c r="H2" s="25"/>
      <c r="I2" s="25"/>
      <c r="J2" s="15">
        <f>Time!J$80</f>
        <v>40999</v>
      </c>
      <c r="K2" s="15">
        <f>Time!K$80</f>
        <v>41364</v>
      </c>
      <c r="L2" s="15">
        <f>Time!L$80</f>
        <v>41729</v>
      </c>
      <c r="M2" s="15">
        <f>Time!M$80</f>
        <v>42094</v>
      </c>
      <c r="N2" s="15">
        <f>Time!N$80</f>
        <v>42460</v>
      </c>
      <c r="O2" s="15">
        <f>Time!O$80</f>
        <v>42825</v>
      </c>
      <c r="P2" s="15">
        <f>Time!P$80</f>
        <v>43190</v>
      </c>
      <c r="Q2" s="15">
        <f>Time!Q$80</f>
        <v>43555</v>
      </c>
      <c r="R2" s="15">
        <f>Time!R$80</f>
        <v>43921</v>
      </c>
      <c r="S2" s="15">
        <f>Time!S$80</f>
        <v>44286</v>
      </c>
      <c r="T2" s="15">
        <f>Time!T$80</f>
        <v>44651</v>
      </c>
      <c r="U2" s="15">
        <f>Time!U$80</f>
        <v>45016</v>
      </c>
      <c r="V2" s="15">
        <f>Time!V$80</f>
        <v>45382</v>
      </c>
      <c r="W2" s="15">
        <f>Time!W$80</f>
        <v>45747</v>
      </c>
      <c r="X2" s="15">
        <f>Time!X$80</f>
        <v>46112</v>
      </c>
      <c r="Y2" s="15">
        <f>Time!Y$80</f>
        <v>46477</v>
      </c>
      <c r="Z2" s="15">
        <f>Time!Z$80</f>
        <v>46843</v>
      </c>
      <c r="AA2" s="15">
        <f>Time!AA$80</f>
        <v>47208</v>
      </c>
      <c r="AB2" s="15">
        <f>Time!AB$80</f>
        <v>47573</v>
      </c>
      <c r="AC2" s="15">
        <f>Time!AC$80</f>
        <v>47938</v>
      </c>
    </row>
    <row r="3" spans="1:29" s="31" customFormat="1" x14ac:dyDescent="0.25">
      <c r="A3" s="32"/>
      <c r="B3" s="32"/>
      <c r="C3" s="42"/>
      <c r="D3" s="45"/>
      <c r="E3" s="40" t="s">
        <v>56</v>
      </c>
      <c r="F3" s="38"/>
      <c r="G3" s="39"/>
      <c r="H3" s="25"/>
      <c r="I3" s="25"/>
      <c r="J3" s="14" t="str">
        <f>Time!J$86</f>
        <v>Pre Fcst</v>
      </c>
      <c r="K3" s="14" t="str">
        <f>Time!K$86</f>
        <v>Pre Fcst</v>
      </c>
      <c r="L3" s="14" t="str">
        <f>Time!L$86</f>
        <v>Pre Fcst</v>
      </c>
      <c r="M3" s="14" t="str">
        <f>Time!M$86</f>
        <v>Pre Fcst</v>
      </c>
      <c r="N3" s="14" t="str">
        <f>Time!N$86</f>
        <v>Pre Fcst</v>
      </c>
      <c r="O3" s="14" t="str">
        <f>Time!O$86</f>
        <v>Pre Fcst</v>
      </c>
      <c r="P3" s="14" t="str">
        <f>Time!P$86</f>
        <v>Pre Fcst</v>
      </c>
      <c r="Q3" s="14" t="str">
        <f>Time!Q$86</f>
        <v>Pre Fcst</v>
      </c>
      <c r="R3" s="14" t="str">
        <f>Time!R$86</f>
        <v>Pre Fcst</v>
      </c>
      <c r="S3" s="14" t="str">
        <f>Time!S$86</f>
        <v>Pre Fcst</v>
      </c>
      <c r="T3" s="14" t="str">
        <f>Time!T$86</f>
        <v>Pre Fcst</v>
      </c>
      <c r="U3" s="14" t="str">
        <f>Time!U$86</f>
        <v>Pre Fcst</v>
      </c>
      <c r="V3" s="14" t="str">
        <f>Time!V$86</f>
        <v>Pre Fcst</v>
      </c>
      <c r="W3" s="14" t="str">
        <f>Time!W$86</f>
        <v>Forecast</v>
      </c>
      <c r="X3" s="14" t="str">
        <f>Time!X$86</f>
        <v>Forecast</v>
      </c>
      <c r="Y3" s="14" t="str">
        <f>Time!Y$86</f>
        <v>Forecast</v>
      </c>
      <c r="Z3" s="14" t="str">
        <f>Time!Z$86</f>
        <v>Forecast</v>
      </c>
      <c r="AA3" s="14" t="str">
        <f>Time!AA$86</f>
        <v>Forecast</v>
      </c>
      <c r="AB3" s="14" t="str">
        <f>Time!AB$86</f>
        <v>Forecast</v>
      </c>
      <c r="AC3" s="14" t="str">
        <f>Time!AC$86</f>
        <v>Post Fcst</v>
      </c>
    </row>
    <row r="4" spans="1:29" s="43" customFormat="1" x14ac:dyDescent="0.25">
      <c r="A4" s="32"/>
      <c r="B4" s="32"/>
      <c r="C4" s="42"/>
      <c r="D4" s="45"/>
      <c r="E4" s="25" t="s">
        <v>57</v>
      </c>
      <c r="F4" s="38"/>
      <c r="G4" s="39"/>
      <c r="H4" s="25"/>
      <c r="I4" s="25"/>
      <c r="J4" s="13">
        <f>Time!J$90</f>
        <v>1</v>
      </c>
      <c r="K4" s="13">
        <f>Time!K$90</f>
        <v>2</v>
      </c>
      <c r="L4" s="13">
        <f>Time!L$90</f>
        <v>3</v>
      </c>
      <c r="M4" s="13">
        <f>Time!M$90</f>
        <v>4</v>
      </c>
      <c r="N4" s="13">
        <f>Time!N$90</f>
        <v>5</v>
      </c>
      <c r="O4" s="13">
        <f>Time!O$90</f>
        <v>6</v>
      </c>
      <c r="P4" s="13">
        <f>Time!P$90</f>
        <v>7</v>
      </c>
      <c r="Q4" s="13">
        <f>Time!Q$90</f>
        <v>8</v>
      </c>
      <c r="R4" s="13">
        <f>Time!R$90</f>
        <v>9</v>
      </c>
      <c r="S4" s="13">
        <f>Time!S$90</f>
        <v>10</v>
      </c>
      <c r="T4" s="13">
        <f>Time!T$90</f>
        <v>11</v>
      </c>
      <c r="U4" s="13">
        <f>Time!U$90</f>
        <v>12</v>
      </c>
      <c r="V4" s="13">
        <f>Time!V$90</f>
        <v>13</v>
      </c>
      <c r="W4" s="13">
        <f>Time!W$90</f>
        <v>14</v>
      </c>
      <c r="X4" s="13">
        <f>Time!X$90</f>
        <v>15</v>
      </c>
      <c r="Y4" s="13">
        <f>Time!Y$90</f>
        <v>16</v>
      </c>
      <c r="Z4" s="13">
        <f>Time!Z$90</f>
        <v>17</v>
      </c>
      <c r="AA4" s="13">
        <f>Time!AA$90</f>
        <v>18</v>
      </c>
      <c r="AB4" s="13">
        <f>Time!AB$90</f>
        <v>19</v>
      </c>
      <c r="AC4" s="13">
        <f>Time!AC$90</f>
        <v>20</v>
      </c>
    </row>
    <row r="5" spans="1:29" s="31" customFormat="1" x14ac:dyDescent="0.25">
      <c r="A5" s="32"/>
      <c r="B5" s="32"/>
      <c r="C5" s="42"/>
      <c r="D5" s="45"/>
      <c r="F5" s="26" t="s">
        <v>58</v>
      </c>
      <c r="G5" s="26" t="s">
        <v>59</v>
      </c>
      <c r="H5" s="26" t="s">
        <v>60</v>
      </c>
      <c r="I5" s="25"/>
    </row>
    <row r="6" spans="1:29" s="44" customFormat="1" x14ac:dyDescent="0.25">
      <c r="A6" s="22"/>
      <c r="B6" s="22"/>
      <c r="C6" s="34"/>
      <c r="F6" s="22"/>
      <c r="G6" s="22"/>
      <c r="H6" s="22"/>
    </row>
    <row r="8" spans="1:29" x14ac:dyDescent="0.25">
      <c r="A8" s="22" t="s">
        <v>73</v>
      </c>
    </row>
    <row r="9" spans="1:29" outlineLevel="1" x14ac:dyDescent="0.25">
      <c r="B9" s="22" t="s">
        <v>327</v>
      </c>
    </row>
    <row r="10" spans="1:29" outlineLevel="2" x14ac:dyDescent="0.25">
      <c r="B10" s="22" t="s">
        <v>328</v>
      </c>
    </row>
    <row r="11" spans="1:29" outlineLevel="3" x14ac:dyDescent="0.25">
      <c r="A11" s="11"/>
      <c r="B11" s="11"/>
      <c r="C11" s="18"/>
      <c r="D11" s="19"/>
      <c r="E11" s="12" t="str">
        <f>Inputs!E$45</f>
        <v xml:space="preserve">DESNZ industrial electricity price index, including CCL (Q2) </v>
      </c>
      <c r="F11" s="7"/>
      <c r="G11" s="7" t="str">
        <f>Inputs!G$45</f>
        <v>Index</v>
      </c>
      <c r="H11" s="7"/>
      <c r="I11" s="7"/>
      <c r="J11" s="7">
        <f>Inputs!J$45</f>
        <v>0</v>
      </c>
      <c r="K11" s="7">
        <f>Inputs!K$45</f>
        <v>0</v>
      </c>
      <c r="L11" s="7">
        <f>Inputs!L$45</f>
        <v>0</v>
      </c>
      <c r="M11" s="7">
        <f>Inputs!M$45</f>
        <v>0</v>
      </c>
      <c r="N11" s="7">
        <f>Inputs!N$45</f>
        <v>0</v>
      </c>
      <c r="O11" s="7">
        <f>Inputs!O$45</f>
        <v>0</v>
      </c>
      <c r="P11" s="7">
        <f>Inputs!P$45</f>
        <v>0</v>
      </c>
      <c r="Q11" s="7">
        <f>Inputs!Q$45</f>
        <v>0</v>
      </c>
      <c r="R11" s="7">
        <f>Inputs!R$45</f>
        <v>0</v>
      </c>
      <c r="S11" s="7">
        <f>Inputs!S$45</f>
        <v>0</v>
      </c>
      <c r="T11" s="7">
        <f>Inputs!T$45</f>
        <v>0</v>
      </c>
      <c r="U11" s="7">
        <f>Inputs!U$45</f>
        <v>0</v>
      </c>
      <c r="V11" s="7">
        <f>Inputs!V$45</f>
        <v>0</v>
      </c>
      <c r="W11" s="7">
        <f>Inputs!W$45</f>
        <v>0</v>
      </c>
      <c r="X11" s="7">
        <f>Inputs!X$45</f>
        <v>0</v>
      </c>
      <c r="Y11" s="7">
        <f>Inputs!Y$45</f>
        <v>0</v>
      </c>
      <c r="Z11" s="7">
        <f>Inputs!Z$45</f>
        <v>0</v>
      </c>
      <c r="AA11" s="7">
        <f>Inputs!AA$45</f>
        <v>0</v>
      </c>
      <c r="AB11" s="7">
        <f>Inputs!AB$45</f>
        <v>0</v>
      </c>
      <c r="AC11" s="7">
        <f>Inputs!AC$45</f>
        <v>0</v>
      </c>
    </row>
    <row r="12" spans="1:29" outlineLevel="4" x14ac:dyDescent="0.25">
      <c r="A12" s="11"/>
      <c r="B12" s="11"/>
      <c r="C12" s="18"/>
      <c r="D12" s="19"/>
      <c r="E12" s="12" t="str">
        <f>Inputs!E$46</f>
        <v xml:space="preserve">DESNZ industrial electricity price index, including CCL (Q3) </v>
      </c>
      <c r="F12" s="7"/>
      <c r="G12" s="7" t="str">
        <f>Inputs!G$46</f>
        <v>Index</v>
      </c>
      <c r="H12" s="7"/>
      <c r="I12" s="7"/>
      <c r="J12" s="7">
        <f>Inputs!J$46</f>
        <v>0</v>
      </c>
      <c r="K12" s="7">
        <f>Inputs!K$46</f>
        <v>0</v>
      </c>
      <c r="L12" s="7">
        <f>Inputs!L$46</f>
        <v>0</v>
      </c>
      <c r="M12" s="7">
        <f>Inputs!M$46</f>
        <v>0</v>
      </c>
      <c r="N12" s="7">
        <f>Inputs!N$46</f>
        <v>0</v>
      </c>
      <c r="O12" s="7">
        <f>Inputs!O$46</f>
        <v>0</v>
      </c>
      <c r="P12" s="7">
        <f>Inputs!P$46</f>
        <v>0</v>
      </c>
      <c r="Q12" s="7">
        <f>Inputs!Q$46</f>
        <v>0</v>
      </c>
      <c r="R12" s="7">
        <f>Inputs!R$46</f>
        <v>0</v>
      </c>
      <c r="S12" s="7">
        <f>Inputs!S$46</f>
        <v>0</v>
      </c>
      <c r="T12" s="7">
        <f>Inputs!T$46</f>
        <v>0</v>
      </c>
      <c r="U12" s="7">
        <f>Inputs!U$46</f>
        <v>0</v>
      </c>
      <c r="V12" s="7">
        <f>Inputs!V$46</f>
        <v>0</v>
      </c>
      <c r="W12" s="7">
        <f>Inputs!W$46</f>
        <v>0</v>
      </c>
      <c r="X12" s="7">
        <f>Inputs!X$46</f>
        <v>0</v>
      </c>
      <c r="Y12" s="7">
        <f>Inputs!Y$46</f>
        <v>0</v>
      </c>
      <c r="Z12" s="7">
        <f>Inputs!Z$46</f>
        <v>0</v>
      </c>
      <c r="AA12" s="7">
        <f>Inputs!AA$46</f>
        <v>0</v>
      </c>
      <c r="AB12" s="7">
        <f>Inputs!AB$46</f>
        <v>0</v>
      </c>
      <c r="AC12" s="7">
        <f>Inputs!AC$46</f>
        <v>0</v>
      </c>
    </row>
    <row r="13" spans="1:29" outlineLevel="4" x14ac:dyDescent="0.25">
      <c r="A13" s="11"/>
      <c r="B13" s="11"/>
      <c r="C13" s="18"/>
      <c r="D13" s="19"/>
      <c r="E13" s="12" t="str">
        <f>Inputs!E$47</f>
        <v xml:space="preserve">DESNZ industrial electricity price index, including CCL (Q4) </v>
      </c>
      <c r="F13" s="7"/>
      <c r="G13" s="7" t="str">
        <f>Inputs!G$47</f>
        <v>Index</v>
      </c>
      <c r="H13" s="7"/>
      <c r="I13" s="7"/>
      <c r="J13" s="7">
        <f>Inputs!J$47</f>
        <v>0</v>
      </c>
      <c r="K13" s="7">
        <f>Inputs!K$47</f>
        <v>0</v>
      </c>
      <c r="L13" s="7">
        <f>Inputs!L$47</f>
        <v>0</v>
      </c>
      <c r="M13" s="7">
        <f>Inputs!M$47</f>
        <v>0</v>
      </c>
      <c r="N13" s="7">
        <f>Inputs!N$47</f>
        <v>0</v>
      </c>
      <c r="O13" s="7">
        <f>Inputs!O$47</f>
        <v>0</v>
      </c>
      <c r="P13" s="7">
        <f>Inputs!P$47</f>
        <v>0</v>
      </c>
      <c r="Q13" s="7">
        <f>Inputs!Q$47</f>
        <v>0</v>
      </c>
      <c r="R13" s="7">
        <f>Inputs!R$47</f>
        <v>0</v>
      </c>
      <c r="S13" s="7">
        <f>Inputs!S$47</f>
        <v>0</v>
      </c>
      <c r="T13" s="7">
        <f>Inputs!T$47</f>
        <v>0</v>
      </c>
      <c r="U13" s="7">
        <f>Inputs!U$47</f>
        <v>0</v>
      </c>
      <c r="V13" s="7">
        <f>Inputs!V$47</f>
        <v>0</v>
      </c>
      <c r="W13" s="7">
        <f>Inputs!W$47</f>
        <v>0</v>
      </c>
      <c r="X13" s="7">
        <f>Inputs!X$47</f>
        <v>0</v>
      </c>
      <c r="Y13" s="7">
        <f>Inputs!Y$47</f>
        <v>0</v>
      </c>
      <c r="Z13" s="7">
        <f>Inputs!Z$47</f>
        <v>0</v>
      </c>
      <c r="AA13" s="7">
        <f>Inputs!AA$47</f>
        <v>0</v>
      </c>
      <c r="AB13" s="7">
        <f>Inputs!AB$47</f>
        <v>0</v>
      </c>
      <c r="AC13" s="7">
        <f>Inputs!AC$47</f>
        <v>0</v>
      </c>
    </row>
    <row r="14" spans="1:29" outlineLevel="4" x14ac:dyDescent="0.25">
      <c r="A14" s="11"/>
      <c r="B14" s="11"/>
      <c r="C14" s="18"/>
      <c r="D14" s="19"/>
      <c r="E14" s="12" t="str">
        <f>Inputs!E$48</f>
        <v xml:space="preserve">DESNZ industrial electricity price index, including CCL (Q1) </v>
      </c>
      <c r="F14" s="7"/>
      <c r="G14" s="7" t="str">
        <f>Inputs!G$48</f>
        <v>Index</v>
      </c>
      <c r="H14" s="7"/>
      <c r="I14" s="7"/>
      <c r="J14" s="7">
        <f>Inputs!J$48</f>
        <v>0</v>
      </c>
      <c r="K14" s="7">
        <f>Inputs!K$48</f>
        <v>0</v>
      </c>
      <c r="L14" s="7">
        <f>Inputs!L$48</f>
        <v>0</v>
      </c>
      <c r="M14" s="7">
        <f>Inputs!M$48</f>
        <v>0</v>
      </c>
      <c r="N14" s="7">
        <f>Inputs!N$48</f>
        <v>0</v>
      </c>
      <c r="O14" s="7">
        <f>Inputs!O$48</f>
        <v>0</v>
      </c>
      <c r="P14" s="7">
        <f>Inputs!P$48</f>
        <v>0</v>
      </c>
      <c r="Q14" s="7">
        <f>Inputs!Q$48</f>
        <v>0</v>
      </c>
      <c r="R14" s="7">
        <f>Inputs!R$48</f>
        <v>0</v>
      </c>
      <c r="S14" s="7">
        <f>Inputs!S$48</f>
        <v>0</v>
      </c>
      <c r="T14" s="7">
        <f>Inputs!T$48</f>
        <v>0</v>
      </c>
      <c r="U14" s="7">
        <f>Inputs!U$48</f>
        <v>0</v>
      </c>
      <c r="V14" s="7">
        <f>Inputs!V$48</f>
        <v>0</v>
      </c>
      <c r="W14" s="7">
        <f>Inputs!W$48</f>
        <v>0</v>
      </c>
      <c r="X14" s="7">
        <f>Inputs!X$48</f>
        <v>0</v>
      </c>
      <c r="Y14" s="7">
        <f>Inputs!Y$48</f>
        <v>0</v>
      </c>
      <c r="Z14" s="7">
        <f>Inputs!Z$48</f>
        <v>0</v>
      </c>
      <c r="AA14" s="7">
        <f>Inputs!AA$48</f>
        <v>0</v>
      </c>
      <c r="AB14" s="7">
        <f>Inputs!AB$48</f>
        <v>0</v>
      </c>
      <c r="AC14" s="7">
        <f>Inputs!AC$48</f>
        <v>0</v>
      </c>
    </row>
    <row r="15" spans="1:29" outlineLevel="3" x14ac:dyDescent="0.25">
      <c r="E15" s="23" t="s">
        <v>328</v>
      </c>
      <c r="G15" s="23" t="s">
        <v>75</v>
      </c>
      <c r="H15" s="5"/>
      <c r="J15" s="5">
        <f t="shared" ref="J15:AC15" si="0">AVERAGE(J11:J14)</f>
        <v>0</v>
      </c>
      <c r="K15" s="5">
        <f t="shared" si="0"/>
        <v>0</v>
      </c>
      <c r="L15" s="5">
        <f t="shared" si="0"/>
        <v>0</v>
      </c>
      <c r="M15" s="5">
        <f t="shared" si="0"/>
        <v>0</v>
      </c>
      <c r="N15" s="5">
        <f t="shared" si="0"/>
        <v>0</v>
      </c>
      <c r="O15" s="5">
        <f t="shared" si="0"/>
        <v>0</v>
      </c>
      <c r="P15" s="5">
        <f t="shared" si="0"/>
        <v>0</v>
      </c>
      <c r="Q15" s="5">
        <f t="shared" si="0"/>
        <v>0</v>
      </c>
      <c r="R15" s="5">
        <f t="shared" si="0"/>
        <v>0</v>
      </c>
      <c r="S15" s="5">
        <f t="shared" si="0"/>
        <v>0</v>
      </c>
      <c r="T15" s="5">
        <f t="shared" si="0"/>
        <v>0</v>
      </c>
      <c r="U15" s="5">
        <f t="shared" si="0"/>
        <v>0</v>
      </c>
      <c r="V15" s="5">
        <f t="shared" si="0"/>
        <v>0</v>
      </c>
      <c r="W15" s="5">
        <f t="shared" si="0"/>
        <v>0</v>
      </c>
      <c r="X15" s="5">
        <f t="shared" si="0"/>
        <v>0</v>
      </c>
      <c r="Y15" s="5">
        <f t="shared" si="0"/>
        <v>0</v>
      </c>
      <c r="Z15" s="5">
        <f t="shared" si="0"/>
        <v>0</v>
      </c>
      <c r="AA15" s="5">
        <f t="shared" si="0"/>
        <v>0</v>
      </c>
      <c r="AB15" s="5">
        <f t="shared" si="0"/>
        <v>0</v>
      </c>
      <c r="AC15" s="5">
        <f t="shared" si="0"/>
        <v>0</v>
      </c>
    </row>
    <row r="16" spans="1:29" outlineLevel="2" x14ac:dyDescent="0.25"/>
    <row r="17" spans="1:29" outlineLevel="2" x14ac:dyDescent="0.25"/>
    <row r="18" spans="1:29" outlineLevel="2" x14ac:dyDescent="0.25">
      <c r="B18" s="22" t="s">
        <v>329</v>
      </c>
    </row>
    <row r="19" spans="1:29" outlineLevel="3" x14ac:dyDescent="0.25">
      <c r="A19" s="11"/>
      <c r="B19" s="11"/>
      <c r="C19" s="18"/>
      <c r="D19" s="19"/>
      <c r="E19" s="12" t="str">
        <f>Inputs!E$50</f>
        <v xml:space="preserve">DESNZ industrial gas price index, including CCL (Q2) </v>
      </c>
      <c r="F19" s="7"/>
      <c r="G19" s="7" t="str">
        <f>Inputs!G$50</f>
        <v>Index</v>
      </c>
      <c r="H19" s="7"/>
      <c r="I19" s="7"/>
      <c r="J19" s="7">
        <f>Inputs!J$50</f>
        <v>0</v>
      </c>
      <c r="K19" s="7">
        <f>Inputs!K$50</f>
        <v>0</v>
      </c>
      <c r="L19" s="7">
        <f>Inputs!L$50</f>
        <v>0</v>
      </c>
      <c r="M19" s="7">
        <f>Inputs!M$50</f>
        <v>0</v>
      </c>
      <c r="N19" s="7">
        <f>Inputs!N$50</f>
        <v>0</v>
      </c>
      <c r="O19" s="7">
        <f>Inputs!O$50</f>
        <v>0</v>
      </c>
      <c r="P19" s="7">
        <f>Inputs!P$50</f>
        <v>0</v>
      </c>
      <c r="Q19" s="7">
        <f>Inputs!Q$50</f>
        <v>0</v>
      </c>
      <c r="R19" s="7">
        <f>Inputs!R$50</f>
        <v>0</v>
      </c>
      <c r="S19" s="7">
        <f>Inputs!S$50</f>
        <v>0</v>
      </c>
      <c r="T19" s="7">
        <f>Inputs!T$50</f>
        <v>0</v>
      </c>
      <c r="U19" s="7">
        <f>Inputs!U$50</f>
        <v>0</v>
      </c>
      <c r="V19" s="7">
        <f>Inputs!V$50</f>
        <v>0</v>
      </c>
      <c r="W19" s="7">
        <f>Inputs!W$50</f>
        <v>0</v>
      </c>
      <c r="X19" s="7">
        <f>Inputs!X$50</f>
        <v>0</v>
      </c>
      <c r="Y19" s="7">
        <f>Inputs!Y$50</f>
        <v>0</v>
      </c>
      <c r="Z19" s="7">
        <f>Inputs!Z$50</f>
        <v>0</v>
      </c>
      <c r="AA19" s="7">
        <f>Inputs!AA$50</f>
        <v>0</v>
      </c>
      <c r="AB19" s="7">
        <f>Inputs!AB$50</f>
        <v>0</v>
      </c>
      <c r="AC19" s="7">
        <f>Inputs!AC$50</f>
        <v>0</v>
      </c>
    </row>
    <row r="20" spans="1:29" outlineLevel="4" x14ac:dyDescent="0.25">
      <c r="A20" s="11"/>
      <c r="B20" s="11"/>
      <c r="C20" s="18"/>
      <c r="D20" s="19"/>
      <c r="E20" s="12" t="str">
        <f>Inputs!E$51</f>
        <v xml:space="preserve">DESNZ industrial gas price index, including CCL (Q3) </v>
      </c>
      <c r="F20" s="7"/>
      <c r="G20" s="7" t="str">
        <f>Inputs!G$51</f>
        <v>Index</v>
      </c>
      <c r="H20" s="7"/>
      <c r="I20" s="7"/>
      <c r="J20" s="7">
        <f>Inputs!J$51</f>
        <v>0</v>
      </c>
      <c r="K20" s="7">
        <f>Inputs!K$51</f>
        <v>0</v>
      </c>
      <c r="L20" s="7">
        <f>Inputs!L$51</f>
        <v>0</v>
      </c>
      <c r="M20" s="7">
        <f>Inputs!M$51</f>
        <v>0</v>
      </c>
      <c r="N20" s="7">
        <f>Inputs!N$51</f>
        <v>0</v>
      </c>
      <c r="O20" s="7">
        <f>Inputs!O$51</f>
        <v>0</v>
      </c>
      <c r="P20" s="7">
        <f>Inputs!P$51</f>
        <v>0</v>
      </c>
      <c r="Q20" s="7">
        <f>Inputs!Q$51</f>
        <v>0</v>
      </c>
      <c r="R20" s="7">
        <f>Inputs!R$51</f>
        <v>0</v>
      </c>
      <c r="S20" s="7">
        <f>Inputs!S$51</f>
        <v>0</v>
      </c>
      <c r="T20" s="7">
        <f>Inputs!T$51</f>
        <v>0</v>
      </c>
      <c r="U20" s="7">
        <f>Inputs!U$51</f>
        <v>0</v>
      </c>
      <c r="V20" s="7">
        <f>Inputs!V$51</f>
        <v>0</v>
      </c>
      <c r="W20" s="7">
        <f>Inputs!W$51</f>
        <v>0</v>
      </c>
      <c r="X20" s="7">
        <f>Inputs!X$51</f>
        <v>0</v>
      </c>
      <c r="Y20" s="7">
        <f>Inputs!Y$51</f>
        <v>0</v>
      </c>
      <c r="Z20" s="7">
        <f>Inputs!Z$51</f>
        <v>0</v>
      </c>
      <c r="AA20" s="7">
        <f>Inputs!AA$51</f>
        <v>0</v>
      </c>
      <c r="AB20" s="7">
        <f>Inputs!AB$51</f>
        <v>0</v>
      </c>
      <c r="AC20" s="7">
        <f>Inputs!AC$51</f>
        <v>0</v>
      </c>
    </row>
    <row r="21" spans="1:29" outlineLevel="4" x14ac:dyDescent="0.25">
      <c r="A21" s="11"/>
      <c r="B21" s="11"/>
      <c r="C21" s="18"/>
      <c r="D21" s="19"/>
      <c r="E21" s="12" t="str">
        <f>Inputs!E$52</f>
        <v xml:space="preserve">DESNZ industrial gas price index, including CCL (Q4) </v>
      </c>
      <c r="F21" s="7"/>
      <c r="G21" s="7" t="str">
        <f>Inputs!G$52</f>
        <v>Index</v>
      </c>
      <c r="H21" s="7"/>
      <c r="I21" s="7"/>
      <c r="J21" s="7">
        <f>Inputs!J$52</f>
        <v>0</v>
      </c>
      <c r="K21" s="7">
        <f>Inputs!K$52</f>
        <v>0</v>
      </c>
      <c r="L21" s="7">
        <f>Inputs!L$52</f>
        <v>0</v>
      </c>
      <c r="M21" s="7">
        <f>Inputs!M$52</f>
        <v>0</v>
      </c>
      <c r="N21" s="7">
        <f>Inputs!N$52</f>
        <v>0</v>
      </c>
      <c r="O21" s="7">
        <f>Inputs!O$52</f>
        <v>0</v>
      </c>
      <c r="P21" s="7">
        <f>Inputs!P$52</f>
        <v>0</v>
      </c>
      <c r="Q21" s="7">
        <f>Inputs!Q$52</f>
        <v>0</v>
      </c>
      <c r="R21" s="7">
        <f>Inputs!R$52</f>
        <v>0</v>
      </c>
      <c r="S21" s="7">
        <f>Inputs!S$52</f>
        <v>0</v>
      </c>
      <c r="T21" s="7">
        <f>Inputs!T$52</f>
        <v>0</v>
      </c>
      <c r="U21" s="7">
        <f>Inputs!U$52</f>
        <v>0</v>
      </c>
      <c r="V21" s="7">
        <f>Inputs!V$52</f>
        <v>0</v>
      </c>
      <c r="W21" s="7">
        <f>Inputs!W$52</f>
        <v>0</v>
      </c>
      <c r="X21" s="7">
        <f>Inputs!X$52</f>
        <v>0</v>
      </c>
      <c r="Y21" s="7">
        <f>Inputs!Y$52</f>
        <v>0</v>
      </c>
      <c r="Z21" s="7">
        <f>Inputs!Z$52</f>
        <v>0</v>
      </c>
      <c r="AA21" s="7">
        <f>Inputs!AA$52</f>
        <v>0</v>
      </c>
      <c r="AB21" s="7">
        <f>Inputs!AB$52</f>
        <v>0</v>
      </c>
      <c r="AC21" s="7">
        <f>Inputs!AC$52</f>
        <v>0</v>
      </c>
    </row>
    <row r="22" spans="1:29" outlineLevel="4" x14ac:dyDescent="0.25">
      <c r="A22" s="11"/>
      <c r="B22" s="11"/>
      <c r="C22" s="18"/>
      <c r="D22" s="19"/>
      <c r="E22" s="12" t="str">
        <f>Inputs!E$53</f>
        <v xml:space="preserve">DESNZ industrial gas price index, including CCL (Q1) </v>
      </c>
      <c r="F22" s="7"/>
      <c r="G22" s="7" t="str">
        <f>Inputs!G$53</f>
        <v>Index</v>
      </c>
      <c r="H22" s="7"/>
      <c r="I22" s="7"/>
      <c r="J22" s="7">
        <f>Inputs!J$53</f>
        <v>0</v>
      </c>
      <c r="K22" s="7">
        <f>Inputs!K$53</f>
        <v>0</v>
      </c>
      <c r="L22" s="7">
        <f>Inputs!L$53</f>
        <v>0</v>
      </c>
      <c r="M22" s="7">
        <f>Inputs!M$53</f>
        <v>0</v>
      </c>
      <c r="N22" s="7">
        <f>Inputs!N$53</f>
        <v>0</v>
      </c>
      <c r="O22" s="7">
        <f>Inputs!O$53</f>
        <v>0</v>
      </c>
      <c r="P22" s="7">
        <f>Inputs!P$53</f>
        <v>0</v>
      </c>
      <c r="Q22" s="7">
        <f>Inputs!Q$53</f>
        <v>0</v>
      </c>
      <c r="R22" s="7">
        <f>Inputs!R$53</f>
        <v>0</v>
      </c>
      <c r="S22" s="7">
        <f>Inputs!S$53</f>
        <v>0</v>
      </c>
      <c r="T22" s="7">
        <f>Inputs!T$53</f>
        <v>0</v>
      </c>
      <c r="U22" s="7">
        <f>Inputs!U$53</f>
        <v>0</v>
      </c>
      <c r="V22" s="7">
        <f>Inputs!V$53</f>
        <v>0</v>
      </c>
      <c r="W22" s="7">
        <f>Inputs!W$53</f>
        <v>0</v>
      </c>
      <c r="X22" s="7">
        <f>Inputs!X$53</f>
        <v>0</v>
      </c>
      <c r="Y22" s="7">
        <f>Inputs!Y$53</f>
        <v>0</v>
      </c>
      <c r="Z22" s="7">
        <f>Inputs!Z$53</f>
        <v>0</v>
      </c>
      <c r="AA22" s="7">
        <f>Inputs!AA$53</f>
        <v>0</v>
      </c>
      <c r="AB22" s="7">
        <f>Inputs!AB$53</f>
        <v>0</v>
      </c>
      <c r="AC22" s="7">
        <f>Inputs!AC$53</f>
        <v>0</v>
      </c>
    </row>
    <row r="23" spans="1:29" outlineLevel="3" x14ac:dyDescent="0.25">
      <c r="E23" s="23" t="s">
        <v>329</v>
      </c>
      <c r="G23" s="23" t="s">
        <v>75</v>
      </c>
      <c r="H23" s="5"/>
      <c r="J23" s="5">
        <f t="shared" ref="J23:AC23" si="1">AVERAGE(J19:J22)</f>
        <v>0</v>
      </c>
      <c r="K23" s="5">
        <f t="shared" si="1"/>
        <v>0</v>
      </c>
      <c r="L23" s="5">
        <f t="shared" si="1"/>
        <v>0</v>
      </c>
      <c r="M23" s="5">
        <f t="shared" si="1"/>
        <v>0</v>
      </c>
      <c r="N23" s="5">
        <f t="shared" si="1"/>
        <v>0</v>
      </c>
      <c r="O23" s="5">
        <f t="shared" si="1"/>
        <v>0</v>
      </c>
      <c r="P23" s="5">
        <f t="shared" si="1"/>
        <v>0</v>
      </c>
      <c r="Q23" s="5">
        <f t="shared" si="1"/>
        <v>0</v>
      </c>
      <c r="R23" s="5">
        <f t="shared" si="1"/>
        <v>0</v>
      </c>
      <c r="S23" s="5">
        <f t="shared" si="1"/>
        <v>0</v>
      </c>
      <c r="T23" s="5">
        <f t="shared" si="1"/>
        <v>0</v>
      </c>
      <c r="U23" s="5">
        <f t="shared" si="1"/>
        <v>0</v>
      </c>
      <c r="V23" s="5">
        <f t="shared" si="1"/>
        <v>0</v>
      </c>
      <c r="W23" s="5">
        <f t="shared" si="1"/>
        <v>0</v>
      </c>
      <c r="X23" s="5">
        <f t="shared" si="1"/>
        <v>0</v>
      </c>
      <c r="Y23" s="5">
        <f t="shared" si="1"/>
        <v>0</v>
      </c>
      <c r="Z23" s="5">
        <f t="shared" si="1"/>
        <v>0</v>
      </c>
      <c r="AA23" s="5">
        <f t="shared" si="1"/>
        <v>0</v>
      </c>
      <c r="AB23" s="5">
        <f t="shared" si="1"/>
        <v>0</v>
      </c>
      <c r="AC23" s="5">
        <f t="shared" si="1"/>
        <v>0</v>
      </c>
    </row>
    <row r="24" spans="1:29" outlineLevel="2" x14ac:dyDescent="0.25"/>
    <row r="25" spans="1:29" outlineLevel="2" x14ac:dyDescent="0.25"/>
    <row r="26" spans="1:29" outlineLevel="2" x14ac:dyDescent="0.25">
      <c r="B26" s="22" t="s">
        <v>330</v>
      </c>
    </row>
    <row r="27" spans="1:29" outlineLevel="3" x14ac:dyDescent="0.25">
      <c r="A27" s="11"/>
      <c r="B27" s="11"/>
      <c r="C27" s="18"/>
      <c r="D27" s="19"/>
      <c r="E27" s="12" t="str">
        <f>Inputs!E$55</f>
        <v xml:space="preserve">Ofgem day ahead electricity baseload prices (monthly average) (April) </v>
      </c>
      <c r="F27" s="4"/>
      <c r="G27" s="4" t="str">
        <f>Inputs!G$55</f>
        <v>£/MWh</v>
      </c>
      <c r="H27" s="4"/>
      <c r="I27" s="4"/>
      <c r="J27" s="4">
        <f>Inputs!J$55</f>
        <v>0</v>
      </c>
      <c r="K27" s="4">
        <f>Inputs!K$55</f>
        <v>0</v>
      </c>
      <c r="L27" s="4">
        <f>Inputs!L$55</f>
        <v>0</v>
      </c>
      <c r="M27" s="4">
        <f>Inputs!M$55</f>
        <v>0</v>
      </c>
      <c r="N27" s="4">
        <f>Inputs!N$55</f>
        <v>0</v>
      </c>
      <c r="O27" s="4">
        <f>Inputs!O$55</f>
        <v>0</v>
      </c>
      <c r="P27" s="4">
        <f>Inputs!P$55</f>
        <v>0</v>
      </c>
      <c r="Q27" s="4">
        <f>Inputs!Q$55</f>
        <v>0</v>
      </c>
      <c r="R27" s="4">
        <f>Inputs!R$55</f>
        <v>0</v>
      </c>
      <c r="S27" s="4">
        <f>Inputs!S$55</f>
        <v>0</v>
      </c>
      <c r="T27" s="4">
        <f>Inputs!T$55</f>
        <v>0</v>
      </c>
      <c r="U27" s="4">
        <f>Inputs!U$55</f>
        <v>0</v>
      </c>
      <c r="V27" s="4">
        <f>Inputs!V$55</f>
        <v>0</v>
      </c>
      <c r="W27" s="4">
        <f>Inputs!W$55</f>
        <v>0</v>
      </c>
      <c r="X27" s="4">
        <f>Inputs!X$55</f>
        <v>0</v>
      </c>
      <c r="Y27" s="4">
        <f>Inputs!Y$55</f>
        <v>0</v>
      </c>
      <c r="Z27" s="4">
        <f>Inputs!Z$55</f>
        <v>0</v>
      </c>
      <c r="AA27" s="4">
        <f>Inputs!AA$55</f>
        <v>0</v>
      </c>
      <c r="AB27" s="4">
        <f>Inputs!AB$55</f>
        <v>0</v>
      </c>
      <c r="AC27" s="4">
        <f>Inputs!AC$55</f>
        <v>0</v>
      </c>
    </row>
    <row r="28" spans="1:29" outlineLevel="4" x14ac:dyDescent="0.25">
      <c r="A28" s="11"/>
      <c r="B28" s="11"/>
      <c r="C28" s="18"/>
      <c r="D28" s="19"/>
      <c r="E28" s="12" t="str">
        <f>Inputs!E$56</f>
        <v xml:space="preserve">Ofgem day ahead electricity baseload prices (monthly average) (May) </v>
      </c>
      <c r="F28" s="4"/>
      <c r="G28" s="4" t="str">
        <f>Inputs!G$56</f>
        <v>£/MWh</v>
      </c>
      <c r="H28" s="4"/>
      <c r="I28" s="4"/>
      <c r="J28" s="4">
        <f>Inputs!J$56</f>
        <v>0</v>
      </c>
      <c r="K28" s="4">
        <f>Inputs!K$56</f>
        <v>0</v>
      </c>
      <c r="L28" s="4">
        <f>Inputs!L$56</f>
        <v>0</v>
      </c>
      <c r="M28" s="4">
        <f>Inputs!M$56</f>
        <v>0</v>
      </c>
      <c r="N28" s="4">
        <f>Inputs!N$56</f>
        <v>0</v>
      </c>
      <c r="O28" s="4">
        <f>Inputs!O$56</f>
        <v>0</v>
      </c>
      <c r="P28" s="4">
        <f>Inputs!P$56</f>
        <v>0</v>
      </c>
      <c r="Q28" s="4">
        <f>Inputs!Q$56</f>
        <v>0</v>
      </c>
      <c r="R28" s="4">
        <f>Inputs!R$56</f>
        <v>0</v>
      </c>
      <c r="S28" s="4">
        <f>Inputs!S$56</f>
        <v>0</v>
      </c>
      <c r="T28" s="4">
        <f>Inputs!T$56</f>
        <v>0</v>
      </c>
      <c r="U28" s="4">
        <f>Inputs!U$56</f>
        <v>0</v>
      </c>
      <c r="V28" s="4">
        <f>Inputs!V$56</f>
        <v>0</v>
      </c>
      <c r="W28" s="4">
        <f>Inputs!W$56</f>
        <v>0</v>
      </c>
      <c r="X28" s="4">
        <f>Inputs!X$56</f>
        <v>0</v>
      </c>
      <c r="Y28" s="4">
        <f>Inputs!Y$56</f>
        <v>0</v>
      </c>
      <c r="Z28" s="4">
        <f>Inputs!Z$56</f>
        <v>0</v>
      </c>
      <c r="AA28" s="4">
        <f>Inputs!AA$56</f>
        <v>0</v>
      </c>
      <c r="AB28" s="4">
        <f>Inputs!AB$56</f>
        <v>0</v>
      </c>
      <c r="AC28" s="4">
        <f>Inputs!AC$56</f>
        <v>0</v>
      </c>
    </row>
    <row r="29" spans="1:29" outlineLevel="4" x14ac:dyDescent="0.25">
      <c r="A29" s="11"/>
      <c r="B29" s="11"/>
      <c r="C29" s="18"/>
      <c r="D29" s="19"/>
      <c r="E29" s="12" t="str">
        <f>Inputs!E$57</f>
        <v xml:space="preserve">Ofgem day ahead electricity baseload prices (monthly average) (June) </v>
      </c>
      <c r="F29" s="4"/>
      <c r="G29" s="4" t="str">
        <f>Inputs!G$57</f>
        <v>£/MWh</v>
      </c>
      <c r="H29" s="4"/>
      <c r="I29" s="4"/>
      <c r="J29" s="4">
        <f>Inputs!J$57</f>
        <v>0</v>
      </c>
      <c r="K29" s="4">
        <f>Inputs!K$57</f>
        <v>0</v>
      </c>
      <c r="L29" s="4">
        <f>Inputs!L$57</f>
        <v>0</v>
      </c>
      <c r="M29" s="4">
        <f>Inputs!M$57</f>
        <v>0</v>
      </c>
      <c r="N29" s="4">
        <f>Inputs!N$57</f>
        <v>0</v>
      </c>
      <c r="O29" s="4">
        <f>Inputs!O$57</f>
        <v>0</v>
      </c>
      <c r="P29" s="4">
        <f>Inputs!P$57</f>
        <v>0</v>
      </c>
      <c r="Q29" s="4">
        <f>Inputs!Q$57</f>
        <v>0</v>
      </c>
      <c r="R29" s="4">
        <f>Inputs!R$57</f>
        <v>0</v>
      </c>
      <c r="S29" s="4">
        <f>Inputs!S$57</f>
        <v>0</v>
      </c>
      <c r="T29" s="4">
        <f>Inputs!T$57</f>
        <v>0</v>
      </c>
      <c r="U29" s="4">
        <f>Inputs!U$57</f>
        <v>0</v>
      </c>
      <c r="V29" s="4">
        <f>Inputs!V$57</f>
        <v>0</v>
      </c>
      <c r="W29" s="4">
        <f>Inputs!W$57</f>
        <v>0</v>
      </c>
      <c r="X29" s="4">
        <f>Inputs!X$57</f>
        <v>0</v>
      </c>
      <c r="Y29" s="4">
        <f>Inputs!Y$57</f>
        <v>0</v>
      </c>
      <c r="Z29" s="4">
        <f>Inputs!Z$57</f>
        <v>0</v>
      </c>
      <c r="AA29" s="4">
        <f>Inputs!AA$57</f>
        <v>0</v>
      </c>
      <c r="AB29" s="4">
        <f>Inputs!AB$57</f>
        <v>0</v>
      </c>
      <c r="AC29" s="4">
        <f>Inputs!AC$57</f>
        <v>0</v>
      </c>
    </row>
    <row r="30" spans="1:29" outlineLevel="4" x14ac:dyDescent="0.25">
      <c r="A30" s="11"/>
      <c r="B30" s="11"/>
      <c r="C30" s="18"/>
      <c r="D30" s="19"/>
      <c r="E30" s="12" t="str">
        <f>Inputs!E$58</f>
        <v xml:space="preserve">Ofgem day ahead electricity baseload prices (monthly average) (July) </v>
      </c>
      <c r="F30" s="4"/>
      <c r="G30" s="4" t="str">
        <f>Inputs!G$58</f>
        <v>£/MWh</v>
      </c>
      <c r="H30" s="4"/>
      <c r="I30" s="4"/>
      <c r="J30" s="4">
        <f>Inputs!J$58</f>
        <v>0</v>
      </c>
      <c r="K30" s="4">
        <f>Inputs!K$58</f>
        <v>0</v>
      </c>
      <c r="L30" s="4">
        <f>Inputs!L$58</f>
        <v>0</v>
      </c>
      <c r="M30" s="4">
        <f>Inputs!M$58</f>
        <v>0</v>
      </c>
      <c r="N30" s="4">
        <f>Inputs!N$58</f>
        <v>0</v>
      </c>
      <c r="O30" s="4">
        <f>Inputs!O$58</f>
        <v>0</v>
      </c>
      <c r="P30" s="4">
        <f>Inputs!P$58</f>
        <v>0</v>
      </c>
      <c r="Q30" s="4">
        <f>Inputs!Q$58</f>
        <v>0</v>
      </c>
      <c r="R30" s="4">
        <f>Inputs!R$58</f>
        <v>0</v>
      </c>
      <c r="S30" s="4">
        <f>Inputs!S$58</f>
        <v>0</v>
      </c>
      <c r="T30" s="4">
        <f>Inputs!T$58</f>
        <v>0</v>
      </c>
      <c r="U30" s="4">
        <f>Inputs!U$58</f>
        <v>0</v>
      </c>
      <c r="V30" s="4">
        <f>Inputs!V$58</f>
        <v>0</v>
      </c>
      <c r="W30" s="4">
        <f>Inputs!W$58</f>
        <v>0</v>
      </c>
      <c r="X30" s="4">
        <f>Inputs!X$58</f>
        <v>0</v>
      </c>
      <c r="Y30" s="4">
        <f>Inputs!Y$58</f>
        <v>0</v>
      </c>
      <c r="Z30" s="4">
        <f>Inputs!Z$58</f>
        <v>0</v>
      </c>
      <c r="AA30" s="4">
        <f>Inputs!AA$58</f>
        <v>0</v>
      </c>
      <c r="AB30" s="4">
        <f>Inputs!AB$58</f>
        <v>0</v>
      </c>
      <c r="AC30" s="4">
        <f>Inputs!AC$58</f>
        <v>0</v>
      </c>
    </row>
    <row r="31" spans="1:29" outlineLevel="4" x14ac:dyDescent="0.25">
      <c r="A31" s="11"/>
      <c r="B31" s="11"/>
      <c r="C31" s="18"/>
      <c r="D31" s="19"/>
      <c r="E31" s="12" t="str">
        <f>Inputs!E$59</f>
        <v xml:space="preserve">Ofgem day ahead electricity baseload prices (monthly average) (August) </v>
      </c>
      <c r="F31" s="4"/>
      <c r="G31" s="4" t="str">
        <f>Inputs!G$59</f>
        <v>£/MWh</v>
      </c>
      <c r="H31" s="4"/>
      <c r="I31" s="4"/>
      <c r="J31" s="4">
        <f>Inputs!J$59</f>
        <v>0</v>
      </c>
      <c r="K31" s="4">
        <f>Inputs!K$59</f>
        <v>0</v>
      </c>
      <c r="L31" s="4">
        <f>Inputs!L$59</f>
        <v>0</v>
      </c>
      <c r="M31" s="4">
        <f>Inputs!M$59</f>
        <v>0</v>
      </c>
      <c r="N31" s="4">
        <f>Inputs!N$59</f>
        <v>0</v>
      </c>
      <c r="O31" s="4">
        <f>Inputs!O$59</f>
        <v>0</v>
      </c>
      <c r="P31" s="4">
        <f>Inputs!P$59</f>
        <v>0</v>
      </c>
      <c r="Q31" s="4">
        <f>Inputs!Q$59</f>
        <v>0</v>
      </c>
      <c r="R31" s="4">
        <f>Inputs!R$59</f>
        <v>0</v>
      </c>
      <c r="S31" s="4">
        <f>Inputs!S$59</f>
        <v>0</v>
      </c>
      <c r="T31" s="4">
        <f>Inputs!T$59</f>
        <v>0</v>
      </c>
      <c r="U31" s="4">
        <f>Inputs!U$59</f>
        <v>0</v>
      </c>
      <c r="V31" s="4">
        <f>Inputs!V$59</f>
        <v>0</v>
      </c>
      <c r="W31" s="4">
        <f>Inputs!W$59</f>
        <v>0</v>
      </c>
      <c r="X31" s="4">
        <f>Inputs!X$59</f>
        <v>0</v>
      </c>
      <c r="Y31" s="4">
        <f>Inputs!Y$59</f>
        <v>0</v>
      </c>
      <c r="Z31" s="4">
        <f>Inputs!Z$59</f>
        <v>0</v>
      </c>
      <c r="AA31" s="4">
        <f>Inputs!AA$59</f>
        <v>0</v>
      </c>
      <c r="AB31" s="4">
        <f>Inputs!AB$59</f>
        <v>0</v>
      </c>
      <c r="AC31" s="4">
        <f>Inputs!AC$59</f>
        <v>0</v>
      </c>
    </row>
    <row r="32" spans="1:29" outlineLevel="4" x14ac:dyDescent="0.25">
      <c r="A32" s="11"/>
      <c r="B32" s="11"/>
      <c r="C32" s="18"/>
      <c r="D32" s="19"/>
      <c r="E32" s="12" t="str">
        <f>Inputs!E$60</f>
        <v xml:space="preserve">Ofgem day ahead electricity baseload prices (monthly average) (September) </v>
      </c>
      <c r="F32" s="4"/>
      <c r="G32" s="4" t="str">
        <f>Inputs!G$60</f>
        <v>£/MWh</v>
      </c>
      <c r="H32" s="4"/>
      <c r="I32" s="4"/>
      <c r="J32" s="4">
        <f>Inputs!J$60</f>
        <v>0</v>
      </c>
      <c r="K32" s="4">
        <f>Inputs!K$60</f>
        <v>0</v>
      </c>
      <c r="L32" s="4">
        <f>Inputs!L$60</f>
        <v>0</v>
      </c>
      <c r="M32" s="4">
        <f>Inputs!M$60</f>
        <v>0</v>
      </c>
      <c r="N32" s="4">
        <f>Inputs!N$60</f>
        <v>0</v>
      </c>
      <c r="O32" s="4">
        <f>Inputs!O$60</f>
        <v>0</v>
      </c>
      <c r="P32" s="4">
        <f>Inputs!P$60</f>
        <v>0</v>
      </c>
      <c r="Q32" s="4">
        <f>Inputs!Q$60</f>
        <v>0</v>
      </c>
      <c r="R32" s="4">
        <f>Inputs!R$60</f>
        <v>0</v>
      </c>
      <c r="S32" s="4">
        <f>Inputs!S$60</f>
        <v>0</v>
      </c>
      <c r="T32" s="4">
        <f>Inputs!T$60</f>
        <v>0</v>
      </c>
      <c r="U32" s="4">
        <f>Inputs!U$60</f>
        <v>0</v>
      </c>
      <c r="V32" s="4">
        <f>Inputs!V$60</f>
        <v>0</v>
      </c>
      <c r="W32" s="4">
        <f>Inputs!W$60</f>
        <v>0</v>
      </c>
      <c r="X32" s="4">
        <f>Inputs!X$60</f>
        <v>0</v>
      </c>
      <c r="Y32" s="4">
        <f>Inputs!Y$60</f>
        <v>0</v>
      </c>
      <c r="Z32" s="4">
        <f>Inputs!Z$60</f>
        <v>0</v>
      </c>
      <c r="AA32" s="4">
        <f>Inputs!AA$60</f>
        <v>0</v>
      </c>
      <c r="AB32" s="4">
        <f>Inputs!AB$60</f>
        <v>0</v>
      </c>
      <c r="AC32" s="4">
        <f>Inputs!AC$60</f>
        <v>0</v>
      </c>
    </row>
    <row r="33" spans="1:29" outlineLevel="4" x14ac:dyDescent="0.25">
      <c r="A33" s="11"/>
      <c r="B33" s="11"/>
      <c r="C33" s="18"/>
      <c r="D33" s="19"/>
      <c r="E33" s="12" t="str">
        <f>Inputs!E$61</f>
        <v xml:space="preserve">Ofgem day ahead electricity baseload prices (monthly average) (October) </v>
      </c>
      <c r="F33" s="4"/>
      <c r="G33" s="4" t="str">
        <f>Inputs!G$61</f>
        <v>£/MWh</v>
      </c>
      <c r="H33" s="4"/>
      <c r="I33" s="4"/>
      <c r="J33" s="4">
        <f>Inputs!J$61</f>
        <v>0</v>
      </c>
      <c r="K33" s="4">
        <f>Inputs!K$61</f>
        <v>0</v>
      </c>
      <c r="L33" s="4">
        <f>Inputs!L$61</f>
        <v>0</v>
      </c>
      <c r="M33" s="4">
        <f>Inputs!M$61</f>
        <v>0</v>
      </c>
      <c r="N33" s="4">
        <f>Inputs!N$61</f>
        <v>0</v>
      </c>
      <c r="O33" s="4">
        <f>Inputs!O$61</f>
        <v>0</v>
      </c>
      <c r="P33" s="4">
        <f>Inputs!P$61</f>
        <v>0</v>
      </c>
      <c r="Q33" s="4">
        <f>Inputs!Q$61</f>
        <v>0</v>
      </c>
      <c r="R33" s="4">
        <f>Inputs!R$61</f>
        <v>0</v>
      </c>
      <c r="S33" s="4">
        <f>Inputs!S$61</f>
        <v>0</v>
      </c>
      <c r="T33" s="4">
        <f>Inputs!T$61</f>
        <v>0</v>
      </c>
      <c r="U33" s="4">
        <f>Inputs!U$61</f>
        <v>0</v>
      </c>
      <c r="V33" s="4">
        <f>Inputs!V$61</f>
        <v>0</v>
      </c>
      <c r="W33" s="4">
        <f>Inputs!W$61</f>
        <v>0</v>
      </c>
      <c r="X33" s="4">
        <f>Inputs!X$61</f>
        <v>0</v>
      </c>
      <c r="Y33" s="4">
        <f>Inputs!Y$61</f>
        <v>0</v>
      </c>
      <c r="Z33" s="4">
        <f>Inputs!Z$61</f>
        <v>0</v>
      </c>
      <c r="AA33" s="4">
        <f>Inputs!AA$61</f>
        <v>0</v>
      </c>
      <c r="AB33" s="4">
        <f>Inputs!AB$61</f>
        <v>0</v>
      </c>
      <c r="AC33" s="4">
        <f>Inputs!AC$61</f>
        <v>0</v>
      </c>
    </row>
    <row r="34" spans="1:29" outlineLevel="4" x14ac:dyDescent="0.25">
      <c r="A34" s="11"/>
      <c r="B34" s="11"/>
      <c r="C34" s="18"/>
      <c r="D34" s="19"/>
      <c r="E34" s="12" t="str">
        <f>Inputs!E$62</f>
        <v xml:space="preserve">Ofgem day ahead electricity baseload prices (monthly average) (November) </v>
      </c>
      <c r="F34" s="4"/>
      <c r="G34" s="4" t="str">
        <f>Inputs!G$62</f>
        <v>£/MWh</v>
      </c>
      <c r="H34" s="4"/>
      <c r="I34" s="4"/>
      <c r="J34" s="4">
        <f>Inputs!J$62</f>
        <v>0</v>
      </c>
      <c r="K34" s="4">
        <f>Inputs!K$62</f>
        <v>0</v>
      </c>
      <c r="L34" s="4">
        <f>Inputs!L$62</f>
        <v>0</v>
      </c>
      <c r="M34" s="4">
        <f>Inputs!M$62</f>
        <v>0</v>
      </c>
      <c r="N34" s="4">
        <f>Inputs!N$62</f>
        <v>0</v>
      </c>
      <c r="O34" s="4">
        <f>Inputs!O$62</f>
        <v>0</v>
      </c>
      <c r="P34" s="4">
        <f>Inputs!P$62</f>
        <v>0</v>
      </c>
      <c r="Q34" s="4">
        <f>Inputs!Q$62</f>
        <v>0</v>
      </c>
      <c r="R34" s="4">
        <f>Inputs!R$62</f>
        <v>0</v>
      </c>
      <c r="S34" s="4">
        <f>Inputs!S$62</f>
        <v>0</v>
      </c>
      <c r="T34" s="4">
        <f>Inputs!T$62</f>
        <v>0</v>
      </c>
      <c r="U34" s="4">
        <f>Inputs!U$62</f>
        <v>0</v>
      </c>
      <c r="V34" s="4">
        <f>Inputs!V$62</f>
        <v>0</v>
      </c>
      <c r="W34" s="4">
        <f>Inputs!W$62</f>
        <v>0</v>
      </c>
      <c r="X34" s="4">
        <f>Inputs!X$62</f>
        <v>0</v>
      </c>
      <c r="Y34" s="4">
        <f>Inputs!Y$62</f>
        <v>0</v>
      </c>
      <c r="Z34" s="4">
        <f>Inputs!Z$62</f>
        <v>0</v>
      </c>
      <c r="AA34" s="4">
        <f>Inputs!AA$62</f>
        <v>0</v>
      </c>
      <c r="AB34" s="4">
        <f>Inputs!AB$62</f>
        <v>0</v>
      </c>
      <c r="AC34" s="4">
        <f>Inputs!AC$62</f>
        <v>0</v>
      </c>
    </row>
    <row r="35" spans="1:29" outlineLevel="4" x14ac:dyDescent="0.25">
      <c r="A35" s="11"/>
      <c r="B35" s="11"/>
      <c r="C35" s="18"/>
      <c r="D35" s="19"/>
      <c r="E35" s="12" t="str">
        <f>Inputs!E$63</f>
        <v xml:space="preserve">Ofgem day ahead electricity baseload prices (monthly average) (December) </v>
      </c>
      <c r="F35" s="4"/>
      <c r="G35" s="4" t="str">
        <f>Inputs!G$63</f>
        <v>£/MWh</v>
      </c>
      <c r="H35" s="4"/>
      <c r="I35" s="4"/>
      <c r="J35" s="4">
        <f>Inputs!J$63</f>
        <v>0</v>
      </c>
      <c r="K35" s="4">
        <f>Inputs!K$63</f>
        <v>0</v>
      </c>
      <c r="L35" s="4">
        <f>Inputs!L$63</f>
        <v>0</v>
      </c>
      <c r="M35" s="4">
        <f>Inputs!M$63</f>
        <v>0</v>
      </c>
      <c r="N35" s="4">
        <f>Inputs!N$63</f>
        <v>0</v>
      </c>
      <c r="O35" s="4">
        <f>Inputs!O$63</f>
        <v>0</v>
      </c>
      <c r="P35" s="4">
        <f>Inputs!P$63</f>
        <v>0</v>
      </c>
      <c r="Q35" s="4">
        <f>Inputs!Q$63</f>
        <v>0</v>
      </c>
      <c r="R35" s="4">
        <f>Inputs!R$63</f>
        <v>0</v>
      </c>
      <c r="S35" s="4">
        <f>Inputs!S$63</f>
        <v>0</v>
      </c>
      <c r="T35" s="4">
        <f>Inputs!T$63</f>
        <v>0</v>
      </c>
      <c r="U35" s="4">
        <f>Inputs!U$63</f>
        <v>0</v>
      </c>
      <c r="V35" s="4">
        <f>Inputs!V$63</f>
        <v>0</v>
      </c>
      <c r="W35" s="4">
        <f>Inputs!W$63</f>
        <v>0</v>
      </c>
      <c r="X35" s="4">
        <f>Inputs!X$63</f>
        <v>0</v>
      </c>
      <c r="Y35" s="4">
        <f>Inputs!Y$63</f>
        <v>0</v>
      </c>
      <c r="Z35" s="4">
        <f>Inputs!Z$63</f>
        <v>0</v>
      </c>
      <c r="AA35" s="4">
        <f>Inputs!AA$63</f>
        <v>0</v>
      </c>
      <c r="AB35" s="4">
        <f>Inputs!AB$63</f>
        <v>0</v>
      </c>
      <c r="AC35" s="4">
        <f>Inputs!AC$63</f>
        <v>0</v>
      </c>
    </row>
    <row r="36" spans="1:29" outlineLevel="4" x14ac:dyDescent="0.25">
      <c r="A36" s="11"/>
      <c r="B36" s="11"/>
      <c r="C36" s="18"/>
      <c r="D36" s="19"/>
      <c r="E36" s="12" t="str">
        <f>Inputs!E$64</f>
        <v xml:space="preserve">Ofgem day ahead electricity baseload prices (monthly average) (January) </v>
      </c>
      <c r="F36" s="4"/>
      <c r="G36" s="4" t="str">
        <f>Inputs!G$64</f>
        <v>£/MWh</v>
      </c>
      <c r="H36" s="4"/>
      <c r="I36" s="4"/>
      <c r="J36" s="4">
        <f>Inputs!J$64</f>
        <v>0</v>
      </c>
      <c r="K36" s="4">
        <f>Inputs!K$64</f>
        <v>0</v>
      </c>
      <c r="L36" s="4">
        <f>Inputs!L$64</f>
        <v>0</v>
      </c>
      <c r="M36" s="4">
        <f>Inputs!M$64</f>
        <v>0</v>
      </c>
      <c r="N36" s="4">
        <f>Inputs!N$64</f>
        <v>0</v>
      </c>
      <c r="O36" s="4">
        <f>Inputs!O$64</f>
        <v>0</v>
      </c>
      <c r="P36" s="4">
        <f>Inputs!P$64</f>
        <v>0</v>
      </c>
      <c r="Q36" s="4">
        <f>Inputs!Q$64</f>
        <v>0</v>
      </c>
      <c r="R36" s="4">
        <f>Inputs!R$64</f>
        <v>0</v>
      </c>
      <c r="S36" s="4">
        <f>Inputs!S$64</f>
        <v>0</v>
      </c>
      <c r="T36" s="4">
        <f>Inputs!T$64</f>
        <v>0</v>
      </c>
      <c r="U36" s="4">
        <f>Inputs!U$64</f>
        <v>0</v>
      </c>
      <c r="V36" s="4">
        <f>Inputs!V$64</f>
        <v>0</v>
      </c>
      <c r="W36" s="4">
        <f>Inputs!W$64</f>
        <v>0</v>
      </c>
      <c r="X36" s="4">
        <f>Inputs!X$64</f>
        <v>0</v>
      </c>
      <c r="Y36" s="4">
        <f>Inputs!Y$64</f>
        <v>0</v>
      </c>
      <c r="Z36" s="4">
        <f>Inputs!Z$64</f>
        <v>0</v>
      </c>
      <c r="AA36" s="4">
        <f>Inputs!AA$64</f>
        <v>0</v>
      </c>
      <c r="AB36" s="4">
        <f>Inputs!AB$64</f>
        <v>0</v>
      </c>
      <c r="AC36" s="4">
        <f>Inputs!AC$64</f>
        <v>0</v>
      </c>
    </row>
    <row r="37" spans="1:29" outlineLevel="4" x14ac:dyDescent="0.25">
      <c r="A37" s="11"/>
      <c r="B37" s="11"/>
      <c r="C37" s="18"/>
      <c r="D37" s="19"/>
      <c r="E37" s="12" t="str">
        <f>Inputs!E$65</f>
        <v xml:space="preserve">Ofgem day ahead electricity baseload prices (monthly average) (February) </v>
      </c>
      <c r="F37" s="4"/>
      <c r="G37" s="4" t="str">
        <f>Inputs!G$65</f>
        <v>£/MWh</v>
      </c>
      <c r="H37" s="4"/>
      <c r="I37" s="4"/>
      <c r="J37" s="4">
        <f>Inputs!J$65</f>
        <v>0</v>
      </c>
      <c r="K37" s="4">
        <f>Inputs!K$65</f>
        <v>0</v>
      </c>
      <c r="L37" s="4">
        <f>Inputs!L$65</f>
        <v>0</v>
      </c>
      <c r="M37" s="4">
        <f>Inputs!M$65</f>
        <v>0</v>
      </c>
      <c r="N37" s="4">
        <f>Inputs!N$65</f>
        <v>0</v>
      </c>
      <c r="O37" s="4">
        <f>Inputs!O$65</f>
        <v>0</v>
      </c>
      <c r="P37" s="4">
        <f>Inputs!P$65</f>
        <v>0</v>
      </c>
      <c r="Q37" s="4">
        <f>Inputs!Q$65</f>
        <v>0</v>
      </c>
      <c r="R37" s="4">
        <f>Inputs!R$65</f>
        <v>0</v>
      </c>
      <c r="S37" s="4">
        <f>Inputs!S$65</f>
        <v>0</v>
      </c>
      <c r="T37" s="4">
        <f>Inputs!T$65</f>
        <v>0</v>
      </c>
      <c r="U37" s="4">
        <f>Inputs!U$65</f>
        <v>0</v>
      </c>
      <c r="V37" s="4">
        <f>Inputs!V$65</f>
        <v>0</v>
      </c>
      <c r="W37" s="4">
        <f>Inputs!W$65</f>
        <v>0</v>
      </c>
      <c r="X37" s="4">
        <f>Inputs!X$65</f>
        <v>0</v>
      </c>
      <c r="Y37" s="4">
        <f>Inputs!Y$65</f>
        <v>0</v>
      </c>
      <c r="Z37" s="4">
        <f>Inputs!Z$65</f>
        <v>0</v>
      </c>
      <c r="AA37" s="4">
        <f>Inputs!AA$65</f>
        <v>0</v>
      </c>
      <c r="AB37" s="4">
        <f>Inputs!AB$65</f>
        <v>0</v>
      </c>
      <c r="AC37" s="4">
        <f>Inputs!AC$65</f>
        <v>0</v>
      </c>
    </row>
    <row r="38" spans="1:29" outlineLevel="4" x14ac:dyDescent="0.25">
      <c r="A38" s="11"/>
      <c r="B38" s="11"/>
      <c r="C38" s="18"/>
      <c r="D38" s="19"/>
      <c r="E38" s="12" t="str">
        <f>Inputs!E$66</f>
        <v xml:space="preserve">Ofgem day ahead electricity baseload prices (monthly average) (March) </v>
      </c>
      <c r="F38" s="4"/>
      <c r="G38" s="4" t="str">
        <f>Inputs!G$66</f>
        <v>£/MWh</v>
      </c>
      <c r="H38" s="4"/>
      <c r="I38" s="4"/>
      <c r="J38" s="4">
        <f>Inputs!J$66</f>
        <v>0</v>
      </c>
      <c r="K38" s="4">
        <f>Inputs!K$66</f>
        <v>0</v>
      </c>
      <c r="L38" s="4">
        <f>Inputs!L$66</f>
        <v>0</v>
      </c>
      <c r="M38" s="4">
        <f>Inputs!M$66</f>
        <v>0</v>
      </c>
      <c r="N38" s="4">
        <f>Inputs!N$66</f>
        <v>0</v>
      </c>
      <c r="O38" s="4">
        <f>Inputs!O$66</f>
        <v>0</v>
      </c>
      <c r="P38" s="4">
        <f>Inputs!P$66</f>
        <v>0</v>
      </c>
      <c r="Q38" s="4">
        <f>Inputs!Q$66</f>
        <v>0</v>
      </c>
      <c r="R38" s="4">
        <f>Inputs!R$66</f>
        <v>0</v>
      </c>
      <c r="S38" s="4">
        <f>Inputs!S$66</f>
        <v>0</v>
      </c>
      <c r="T38" s="4">
        <f>Inputs!T$66</f>
        <v>0</v>
      </c>
      <c r="U38" s="4">
        <f>Inputs!U$66</f>
        <v>0</v>
      </c>
      <c r="V38" s="4">
        <f>Inputs!V$66</f>
        <v>0</v>
      </c>
      <c r="W38" s="4">
        <f>Inputs!W$66</f>
        <v>0</v>
      </c>
      <c r="X38" s="4">
        <f>Inputs!X$66</f>
        <v>0</v>
      </c>
      <c r="Y38" s="4">
        <f>Inputs!Y$66</f>
        <v>0</v>
      </c>
      <c r="Z38" s="4">
        <f>Inputs!Z$66</f>
        <v>0</v>
      </c>
      <c r="AA38" s="4">
        <f>Inputs!AA$66</f>
        <v>0</v>
      </c>
      <c r="AB38" s="4">
        <f>Inputs!AB$66</f>
        <v>0</v>
      </c>
      <c r="AC38" s="4">
        <f>Inputs!AC$66</f>
        <v>0</v>
      </c>
    </row>
    <row r="39" spans="1:29" outlineLevel="3" x14ac:dyDescent="0.25">
      <c r="E39" s="23" t="s">
        <v>330</v>
      </c>
      <c r="G39" s="23" t="s">
        <v>109</v>
      </c>
      <c r="H39" s="1"/>
      <c r="J39" s="1">
        <f t="shared" ref="J39:AC39" si="2">AVERAGE(J27:J38)</f>
        <v>0</v>
      </c>
      <c r="K39" s="1">
        <f t="shared" si="2"/>
        <v>0</v>
      </c>
      <c r="L39" s="1">
        <f t="shared" si="2"/>
        <v>0</v>
      </c>
      <c r="M39" s="1">
        <f t="shared" si="2"/>
        <v>0</v>
      </c>
      <c r="N39" s="1">
        <f t="shared" si="2"/>
        <v>0</v>
      </c>
      <c r="O39" s="1">
        <f t="shared" si="2"/>
        <v>0</v>
      </c>
      <c r="P39" s="1">
        <f t="shared" si="2"/>
        <v>0</v>
      </c>
      <c r="Q39" s="1">
        <f t="shared" si="2"/>
        <v>0</v>
      </c>
      <c r="R39" s="1">
        <f t="shared" si="2"/>
        <v>0</v>
      </c>
      <c r="S39" s="1">
        <f t="shared" si="2"/>
        <v>0</v>
      </c>
      <c r="T39" s="1">
        <f t="shared" si="2"/>
        <v>0</v>
      </c>
      <c r="U39" s="1">
        <f t="shared" si="2"/>
        <v>0</v>
      </c>
      <c r="V39" s="1">
        <f t="shared" si="2"/>
        <v>0</v>
      </c>
      <c r="W39" s="1">
        <f t="shared" si="2"/>
        <v>0</v>
      </c>
      <c r="X39" s="1">
        <f t="shared" si="2"/>
        <v>0</v>
      </c>
      <c r="Y39" s="1">
        <f t="shared" si="2"/>
        <v>0</v>
      </c>
      <c r="Z39" s="1">
        <f t="shared" si="2"/>
        <v>0</v>
      </c>
      <c r="AA39" s="1">
        <f t="shared" si="2"/>
        <v>0</v>
      </c>
      <c r="AB39" s="1">
        <f t="shared" si="2"/>
        <v>0</v>
      </c>
      <c r="AC39" s="1">
        <f t="shared" si="2"/>
        <v>0</v>
      </c>
    </row>
    <row r="40" spans="1:29" outlineLevel="2" x14ac:dyDescent="0.25"/>
    <row r="41" spans="1:29" outlineLevel="2" x14ac:dyDescent="0.25"/>
    <row r="42" spans="1:29" outlineLevel="2" x14ac:dyDescent="0.25">
      <c r="B42" s="22" t="s">
        <v>331</v>
      </c>
    </row>
    <row r="43" spans="1:29" outlineLevel="3" x14ac:dyDescent="0.25">
      <c r="A43" s="11"/>
      <c r="B43" s="11"/>
      <c r="C43" s="18"/>
      <c r="D43" s="19"/>
      <c r="E43" s="12" t="str">
        <f>Inputs!E$68</f>
        <v xml:space="preserve">Ofgem day ahead gas prices (monthly average) (April) </v>
      </c>
      <c r="F43" s="4"/>
      <c r="G43" s="4" t="str">
        <f>Inputs!G$68</f>
        <v>p/therm</v>
      </c>
      <c r="H43" s="4"/>
      <c r="I43" s="4"/>
      <c r="J43" s="4">
        <f>Inputs!J$68</f>
        <v>0</v>
      </c>
      <c r="K43" s="4">
        <f>Inputs!K$68</f>
        <v>0</v>
      </c>
      <c r="L43" s="4">
        <f>Inputs!L$68</f>
        <v>0</v>
      </c>
      <c r="M43" s="4">
        <f>Inputs!M$68</f>
        <v>0</v>
      </c>
      <c r="N43" s="4">
        <f>Inputs!N$68</f>
        <v>0</v>
      </c>
      <c r="O43" s="4">
        <f>Inputs!O$68</f>
        <v>0</v>
      </c>
      <c r="P43" s="4">
        <f>Inputs!P$68</f>
        <v>0</v>
      </c>
      <c r="Q43" s="4">
        <f>Inputs!Q$68</f>
        <v>0</v>
      </c>
      <c r="R43" s="4">
        <f>Inputs!R$68</f>
        <v>0</v>
      </c>
      <c r="S43" s="4">
        <f>Inputs!S$68</f>
        <v>0</v>
      </c>
      <c r="T43" s="4">
        <f>Inputs!T$68</f>
        <v>0</v>
      </c>
      <c r="U43" s="4">
        <f>Inputs!U$68</f>
        <v>0</v>
      </c>
      <c r="V43" s="4">
        <f>Inputs!V$68</f>
        <v>0</v>
      </c>
      <c r="W43" s="4">
        <f>Inputs!W$68</f>
        <v>0</v>
      </c>
      <c r="X43" s="4">
        <f>Inputs!X$68</f>
        <v>0</v>
      </c>
      <c r="Y43" s="4">
        <f>Inputs!Y$68</f>
        <v>0</v>
      </c>
      <c r="Z43" s="4">
        <f>Inputs!Z$68</f>
        <v>0</v>
      </c>
      <c r="AA43" s="4">
        <f>Inputs!AA$68</f>
        <v>0</v>
      </c>
      <c r="AB43" s="4">
        <f>Inputs!AB$68</f>
        <v>0</v>
      </c>
      <c r="AC43" s="4">
        <f>Inputs!AC$68</f>
        <v>0</v>
      </c>
    </row>
    <row r="44" spans="1:29" outlineLevel="4" x14ac:dyDescent="0.25">
      <c r="A44" s="11"/>
      <c r="B44" s="11"/>
      <c r="C44" s="18"/>
      <c r="D44" s="19"/>
      <c r="E44" s="12" t="str">
        <f>Inputs!E$69</f>
        <v xml:space="preserve">Ofgem day ahead gas prices (monthly average) (May) </v>
      </c>
      <c r="F44" s="4"/>
      <c r="G44" s="4" t="str">
        <f>Inputs!G$69</f>
        <v>p/therm</v>
      </c>
      <c r="H44" s="4"/>
      <c r="I44" s="4"/>
      <c r="J44" s="4">
        <f>Inputs!J$69</f>
        <v>0</v>
      </c>
      <c r="K44" s="4">
        <f>Inputs!K$69</f>
        <v>0</v>
      </c>
      <c r="L44" s="4">
        <f>Inputs!L$69</f>
        <v>0</v>
      </c>
      <c r="M44" s="4">
        <f>Inputs!M$69</f>
        <v>0</v>
      </c>
      <c r="N44" s="4">
        <f>Inputs!N$69</f>
        <v>0</v>
      </c>
      <c r="O44" s="4">
        <f>Inputs!O$69</f>
        <v>0</v>
      </c>
      <c r="P44" s="4">
        <f>Inputs!P$69</f>
        <v>0</v>
      </c>
      <c r="Q44" s="4">
        <f>Inputs!Q$69</f>
        <v>0</v>
      </c>
      <c r="R44" s="4">
        <f>Inputs!R$69</f>
        <v>0</v>
      </c>
      <c r="S44" s="4">
        <f>Inputs!S$69</f>
        <v>0</v>
      </c>
      <c r="T44" s="4">
        <f>Inputs!T$69</f>
        <v>0</v>
      </c>
      <c r="U44" s="4">
        <f>Inputs!U$69</f>
        <v>0</v>
      </c>
      <c r="V44" s="4">
        <f>Inputs!V$69</f>
        <v>0</v>
      </c>
      <c r="W44" s="4">
        <f>Inputs!W$69</f>
        <v>0</v>
      </c>
      <c r="X44" s="4">
        <f>Inputs!X$69</f>
        <v>0</v>
      </c>
      <c r="Y44" s="4">
        <f>Inputs!Y$69</f>
        <v>0</v>
      </c>
      <c r="Z44" s="4">
        <f>Inputs!Z$69</f>
        <v>0</v>
      </c>
      <c r="AA44" s="4">
        <f>Inputs!AA$69</f>
        <v>0</v>
      </c>
      <c r="AB44" s="4">
        <f>Inputs!AB$69</f>
        <v>0</v>
      </c>
      <c r="AC44" s="4">
        <f>Inputs!AC$69</f>
        <v>0</v>
      </c>
    </row>
    <row r="45" spans="1:29" outlineLevel="4" x14ac:dyDescent="0.25">
      <c r="A45" s="11"/>
      <c r="B45" s="11"/>
      <c r="C45" s="18"/>
      <c r="D45" s="19"/>
      <c r="E45" s="12" t="str">
        <f>Inputs!E$70</f>
        <v xml:space="preserve">Ofgem day ahead gas prices (monthly average) (June) </v>
      </c>
      <c r="F45" s="4"/>
      <c r="G45" s="4" t="str">
        <f>Inputs!G$70</f>
        <v>p/therm</v>
      </c>
      <c r="H45" s="4"/>
      <c r="I45" s="4"/>
      <c r="J45" s="4">
        <f>Inputs!J$70</f>
        <v>0</v>
      </c>
      <c r="K45" s="4">
        <f>Inputs!K$70</f>
        <v>0</v>
      </c>
      <c r="L45" s="4">
        <f>Inputs!L$70</f>
        <v>0</v>
      </c>
      <c r="M45" s="4">
        <f>Inputs!M$70</f>
        <v>0</v>
      </c>
      <c r="N45" s="4">
        <f>Inputs!N$70</f>
        <v>0</v>
      </c>
      <c r="O45" s="4">
        <f>Inputs!O$70</f>
        <v>0</v>
      </c>
      <c r="P45" s="4">
        <f>Inputs!P$70</f>
        <v>0</v>
      </c>
      <c r="Q45" s="4">
        <f>Inputs!Q$70</f>
        <v>0</v>
      </c>
      <c r="R45" s="4">
        <f>Inputs!R$70</f>
        <v>0</v>
      </c>
      <c r="S45" s="4">
        <f>Inputs!S$70</f>
        <v>0</v>
      </c>
      <c r="T45" s="4">
        <f>Inputs!T$70</f>
        <v>0</v>
      </c>
      <c r="U45" s="4">
        <f>Inputs!U$70</f>
        <v>0</v>
      </c>
      <c r="V45" s="4">
        <f>Inputs!V$70</f>
        <v>0</v>
      </c>
      <c r="W45" s="4">
        <f>Inputs!W$70</f>
        <v>0</v>
      </c>
      <c r="X45" s="4">
        <f>Inputs!X$70</f>
        <v>0</v>
      </c>
      <c r="Y45" s="4">
        <f>Inputs!Y$70</f>
        <v>0</v>
      </c>
      <c r="Z45" s="4">
        <f>Inputs!Z$70</f>
        <v>0</v>
      </c>
      <c r="AA45" s="4">
        <f>Inputs!AA$70</f>
        <v>0</v>
      </c>
      <c r="AB45" s="4">
        <f>Inputs!AB$70</f>
        <v>0</v>
      </c>
      <c r="AC45" s="4">
        <f>Inputs!AC$70</f>
        <v>0</v>
      </c>
    </row>
    <row r="46" spans="1:29" outlineLevel="4" x14ac:dyDescent="0.25">
      <c r="A46" s="11"/>
      <c r="B46" s="11"/>
      <c r="C46" s="18"/>
      <c r="D46" s="19"/>
      <c r="E46" s="12" t="str">
        <f>Inputs!E$71</f>
        <v xml:space="preserve">Ofgem day ahead gas prices (monthly average) (July) </v>
      </c>
      <c r="F46" s="4"/>
      <c r="G46" s="4" t="str">
        <f>Inputs!G$71</f>
        <v>p/therm</v>
      </c>
      <c r="H46" s="4"/>
      <c r="I46" s="4"/>
      <c r="J46" s="4">
        <f>Inputs!J$71</f>
        <v>0</v>
      </c>
      <c r="K46" s="4">
        <f>Inputs!K$71</f>
        <v>0</v>
      </c>
      <c r="L46" s="4">
        <f>Inputs!L$71</f>
        <v>0</v>
      </c>
      <c r="M46" s="4">
        <f>Inputs!M$71</f>
        <v>0</v>
      </c>
      <c r="N46" s="4">
        <f>Inputs!N$71</f>
        <v>0</v>
      </c>
      <c r="O46" s="4">
        <f>Inputs!O$71</f>
        <v>0</v>
      </c>
      <c r="P46" s="4">
        <f>Inputs!P$71</f>
        <v>0</v>
      </c>
      <c r="Q46" s="4">
        <f>Inputs!Q$71</f>
        <v>0</v>
      </c>
      <c r="R46" s="4">
        <f>Inputs!R$71</f>
        <v>0</v>
      </c>
      <c r="S46" s="4">
        <f>Inputs!S$71</f>
        <v>0</v>
      </c>
      <c r="T46" s="4">
        <f>Inputs!T$71</f>
        <v>0</v>
      </c>
      <c r="U46" s="4">
        <f>Inputs!U$71</f>
        <v>0</v>
      </c>
      <c r="V46" s="4">
        <f>Inputs!V$71</f>
        <v>0</v>
      </c>
      <c r="W46" s="4">
        <f>Inputs!W$71</f>
        <v>0</v>
      </c>
      <c r="X46" s="4">
        <f>Inputs!X$71</f>
        <v>0</v>
      </c>
      <c r="Y46" s="4">
        <f>Inputs!Y$71</f>
        <v>0</v>
      </c>
      <c r="Z46" s="4">
        <f>Inputs!Z$71</f>
        <v>0</v>
      </c>
      <c r="AA46" s="4">
        <f>Inputs!AA$71</f>
        <v>0</v>
      </c>
      <c r="AB46" s="4">
        <f>Inputs!AB$71</f>
        <v>0</v>
      </c>
      <c r="AC46" s="4">
        <f>Inputs!AC$71</f>
        <v>0</v>
      </c>
    </row>
    <row r="47" spans="1:29" outlineLevel="4" x14ac:dyDescent="0.25">
      <c r="A47" s="11"/>
      <c r="B47" s="11"/>
      <c r="C47" s="18"/>
      <c r="D47" s="19"/>
      <c r="E47" s="12" t="str">
        <f>Inputs!E$72</f>
        <v xml:space="preserve">Ofgem day ahead gas prices (monthly average) (August) </v>
      </c>
      <c r="F47" s="4"/>
      <c r="G47" s="4" t="str">
        <f>Inputs!G$72</f>
        <v>p/therm</v>
      </c>
      <c r="H47" s="4"/>
      <c r="I47" s="4"/>
      <c r="J47" s="4">
        <f>Inputs!J$72</f>
        <v>0</v>
      </c>
      <c r="K47" s="4">
        <f>Inputs!K$72</f>
        <v>0</v>
      </c>
      <c r="L47" s="4">
        <f>Inputs!L$72</f>
        <v>0</v>
      </c>
      <c r="M47" s="4">
        <f>Inputs!M$72</f>
        <v>0</v>
      </c>
      <c r="N47" s="4">
        <f>Inputs!N$72</f>
        <v>0</v>
      </c>
      <c r="O47" s="4">
        <f>Inputs!O$72</f>
        <v>0</v>
      </c>
      <c r="P47" s="4">
        <f>Inputs!P$72</f>
        <v>0</v>
      </c>
      <c r="Q47" s="4">
        <f>Inputs!Q$72</f>
        <v>0</v>
      </c>
      <c r="R47" s="4">
        <f>Inputs!R$72</f>
        <v>0</v>
      </c>
      <c r="S47" s="4">
        <f>Inputs!S$72</f>
        <v>0</v>
      </c>
      <c r="T47" s="4">
        <f>Inputs!T$72</f>
        <v>0</v>
      </c>
      <c r="U47" s="4">
        <f>Inputs!U$72</f>
        <v>0</v>
      </c>
      <c r="V47" s="4">
        <f>Inputs!V$72</f>
        <v>0</v>
      </c>
      <c r="W47" s="4">
        <f>Inputs!W$72</f>
        <v>0</v>
      </c>
      <c r="X47" s="4">
        <f>Inputs!X$72</f>
        <v>0</v>
      </c>
      <c r="Y47" s="4">
        <f>Inputs!Y$72</f>
        <v>0</v>
      </c>
      <c r="Z47" s="4">
        <f>Inputs!Z$72</f>
        <v>0</v>
      </c>
      <c r="AA47" s="4">
        <f>Inputs!AA$72</f>
        <v>0</v>
      </c>
      <c r="AB47" s="4">
        <f>Inputs!AB$72</f>
        <v>0</v>
      </c>
      <c r="AC47" s="4">
        <f>Inputs!AC$72</f>
        <v>0</v>
      </c>
    </row>
    <row r="48" spans="1:29" outlineLevel="4" x14ac:dyDescent="0.25">
      <c r="A48" s="11"/>
      <c r="B48" s="11"/>
      <c r="C48" s="18"/>
      <c r="D48" s="19"/>
      <c r="E48" s="12" t="str">
        <f>Inputs!E$73</f>
        <v xml:space="preserve">Ofgem day ahead gas prices (monthly average) (September) </v>
      </c>
      <c r="F48" s="4"/>
      <c r="G48" s="4" t="str">
        <f>Inputs!G$73</f>
        <v>p/therm</v>
      </c>
      <c r="H48" s="4"/>
      <c r="I48" s="4"/>
      <c r="J48" s="4">
        <f>Inputs!J$73</f>
        <v>0</v>
      </c>
      <c r="K48" s="4">
        <f>Inputs!K$73</f>
        <v>0</v>
      </c>
      <c r="L48" s="4">
        <f>Inputs!L$73</f>
        <v>0</v>
      </c>
      <c r="M48" s="4">
        <f>Inputs!M$73</f>
        <v>0</v>
      </c>
      <c r="N48" s="4">
        <f>Inputs!N$73</f>
        <v>0</v>
      </c>
      <c r="O48" s="4">
        <f>Inputs!O$73</f>
        <v>0</v>
      </c>
      <c r="P48" s="4">
        <f>Inputs!P$73</f>
        <v>0</v>
      </c>
      <c r="Q48" s="4">
        <f>Inputs!Q$73</f>
        <v>0</v>
      </c>
      <c r="R48" s="4">
        <f>Inputs!R$73</f>
        <v>0</v>
      </c>
      <c r="S48" s="4">
        <f>Inputs!S$73</f>
        <v>0</v>
      </c>
      <c r="T48" s="4">
        <f>Inputs!T$73</f>
        <v>0</v>
      </c>
      <c r="U48" s="4">
        <f>Inputs!U$73</f>
        <v>0</v>
      </c>
      <c r="V48" s="4">
        <f>Inputs!V$73</f>
        <v>0</v>
      </c>
      <c r="W48" s="4">
        <f>Inputs!W$73</f>
        <v>0</v>
      </c>
      <c r="X48" s="4">
        <f>Inputs!X$73</f>
        <v>0</v>
      </c>
      <c r="Y48" s="4">
        <f>Inputs!Y$73</f>
        <v>0</v>
      </c>
      <c r="Z48" s="4">
        <f>Inputs!Z$73</f>
        <v>0</v>
      </c>
      <c r="AA48" s="4">
        <f>Inputs!AA$73</f>
        <v>0</v>
      </c>
      <c r="AB48" s="4">
        <f>Inputs!AB$73</f>
        <v>0</v>
      </c>
      <c r="AC48" s="4">
        <f>Inputs!AC$73</f>
        <v>0</v>
      </c>
    </row>
    <row r="49" spans="1:29" outlineLevel="4" x14ac:dyDescent="0.25">
      <c r="A49" s="11"/>
      <c r="B49" s="11"/>
      <c r="C49" s="18"/>
      <c r="D49" s="19"/>
      <c r="E49" s="12" t="str">
        <f>Inputs!E$74</f>
        <v xml:space="preserve">Ofgem day ahead gas prices (monthly average) (October) </v>
      </c>
      <c r="F49" s="4"/>
      <c r="G49" s="4" t="str">
        <f>Inputs!G$74</f>
        <v>p/therm</v>
      </c>
      <c r="H49" s="4"/>
      <c r="I49" s="4"/>
      <c r="J49" s="4">
        <f>Inputs!J$74</f>
        <v>0</v>
      </c>
      <c r="K49" s="4">
        <f>Inputs!K$74</f>
        <v>0</v>
      </c>
      <c r="L49" s="4">
        <f>Inputs!L$74</f>
        <v>0</v>
      </c>
      <c r="M49" s="4">
        <f>Inputs!M$74</f>
        <v>0</v>
      </c>
      <c r="N49" s="4">
        <f>Inputs!N$74</f>
        <v>0</v>
      </c>
      <c r="O49" s="4">
        <f>Inputs!O$74</f>
        <v>0</v>
      </c>
      <c r="P49" s="4">
        <f>Inputs!P$74</f>
        <v>0</v>
      </c>
      <c r="Q49" s="4">
        <f>Inputs!Q$74</f>
        <v>0</v>
      </c>
      <c r="R49" s="4">
        <f>Inputs!R$74</f>
        <v>0</v>
      </c>
      <c r="S49" s="4">
        <f>Inputs!S$74</f>
        <v>0</v>
      </c>
      <c r="T49" s="4">
        <f>Inputs!T$74</f>
        <v>0</v>
      </c>
      <c r="U49" s="4">
        <f>Inputs!U$74</f>
        <v>0</v>
      </c>
      <c r="V49" s="4">
        <f>Inputs!V$74</f>
        <v>0</v>
      </c>
      <c r="W49" s="4">
        <f>Inputs!W$74</f>
        <v>0</v>
      </c>
      <c r="X49" s="4">
        <f>Inputs!X$74</f>
        <v>0</v>
      </c>
      <c r="Y49" s="4">
        <f>Inputs!Y$74</f>
        <v>0</v>
      </c>
      <c r="Z49" s="4">
        <f>Inputs!Z$74</f>
        <v>0</v>
      </c>
      <c r="AA49" s="4">
        <f>Inputs!AA$74</f>
        <v>0</v>
      </c>
      <c r="AB49" s="4">
        <f>Inputs!AB$74</f>
        <v>0</v>
      </c>
      <c r="AC49" s="4">
        <f>Inputs!AC$74</f>
        <v>0</v>
      </c>
    </row>
    <row r="50" spans="1:29" outlineLevel="4" x14ac:dyDescent="0.25">
      <c r="A50" s="11"/>
      <c r="B50" s="11"/>
      <c r="C50" s="18"/>
      <c r="D50" s="19"/>
      <c r="E50" s="12" t="str">
        <f>Inputs!E$75</f>
        <v xml:space="preserve">Ofgem day ahead gas prices (monthly average) (November) </v>
      </c>
      <c r="F50" s="4"/>
      <c r="G50" s="4" t="str">
        <f>Inputs!G$75</f>
        <v>p/therm</v>
      </c>
      <c r="H50" s="4"/>
      <c r="I50" s="4"/>
      <c r="J50" s="4">
        <f>Inputs!J$75</f>
        <v>0</v>
      </c>
      <c r="K50" s="4">
        <f>Inputs!K$75</f>
        <v>0</v>
      </c>
      <c r="L50" s="4">
        <f>Inputs!L$75</f>
        <v>0</v>
      </c>
      <c r="M50" s="4">
        <f>Inputs!M$75</f>
        <v>0</v>
      </c>
      <c r="N50" s="4">
        <f>Inputs!N$75</f>
        <v>0</v>
      </c>
      <c r="O50" s="4">
        <f>Inputs!O$75</f>
        <v>0</v>
      </c>
      <c r="P50" s="4">
        <f>Inputs!P$75</f>
        <v>0</v>
      </c>
      <c r="Q50" s="4">
        <f>Inputs!Q$75</f>
        <v>0</v>
      </c>
      <c r="R50" s="4">
        <f>Inputs!R$75</f>
        <v>0</v>
      </c>
      <c r="S50" s="4">
        <f>Inputs!S$75</f>
        <v>0</v>
      </c>
      <c r="T50" s="4">
        <f>Inputs!T$75</f>
        <v>0</v>
      </c>
      <c r="U50" s="4">
        <f>Inputs!U$75</f>
        <v>0</v>
      </c>
      <c r="V50" s="4">
        <f>Inputs!V$75</f>
        <v>0</v>
      </c>
      <c r="W50" s="4">
        <f>Inputs!W$75</f>
        <v>0</v>
      </c>
      <c r="X50" s="4">
        <f>Inputs!X$75</f>
        <v>0</v>
      </c>
      <c r="Y50" s="4">
        <f>Inputs!Y$75</f>
        <v>0</v>
      </c>
      <c r="Z50" s="4">
        <f>Inputs!Z$75</f>
        <v>0</v>
      </c>
      <c r="AA50" s="4">
        <f>Inputs!AA$75</f>
        <v>0</v>
      </c>
      <c r="AB50" s="4">
        <f>Inputs!AB$75</f>
        <v>0</v>
      </c>
      <c r="AC50" s="4">
        <f>Inputs!AC$75</f>
        <v>0</v>
      </c>
    </row>
    <row r="51" spans="1:29" outlineLevel="4" x14ac:dyDescent="0.25">
      <c r="A51" s="11"/>
      <c r="B51" s="11"/>
      <c r="C51" s="18"/>
      <c r="D51" s="19"/>
      <c r="E51" s="12" t="str">
        <f>Inputs!E$76</f>
        <v xml:space="preserve">Ofgem day ahead gas prices (monthly average) (December) </v>
      </c>
      <c r="F51" s="4"/>
      <c r="G51" s="4" t="str">
        <f>Inputs!G$76</f>
        <v>p/therm</v>
      </c>
      <c r="H51" s="4"/>
      <c r="I51" s="4"/>
      <c r="J51" s="4">
        <f>Inputs!J$76</f>
        <v>0</v>
      </c>
      <c r="K51" s="4">
        <f>Inputs!K$76</f>
        <v>0</v>
      </c>
      <c r="L51" s="4">
        <f>Inputs!L$76</f>
        <v>0</v>
      </c>
      <c r="M51" s="4">
        <f>Inputs!M$76</f>
        <v>0</v>
      </c>
      <c r="N51" s="4">
        <f>Inputs!N$76</f>
        <v>0</v>
      </c>
      <c r="O51" s="4">
        <f>Inputs!O$76</f>
        <v>0</v>
      </c>
      <c r="P51" s="4">
        <f>Inputs!P$76</f>
        <v>0</v>
      </c>
      <c r="Q51" s="4">
        <f>Inputs!Q$76</f>
        <v>0</v>
      </c>
      <c r="R51" s="4">
        <f>Inputs!R$76</f>
        <v>0</v>
      </c>
      <c r="S51" s="4">
        <f>Inputs!S$76</f>
        <v>0</v>
      </c>
      <c r="T51" s="4">
        <f>Inputs!T$76</f>
        <v>0</v>
      </c>
      <c r="U51" s="4">
        <f>Inputs!U$76</f>
        <v>0</v>
      </c>
      <c r="V51" s="4">
        <f>Inputs!V$76</f>
        <v>0</v>
      </c>
      <c r="W51" s="4">
        <f>Inputs!W$76</f>
        <v>0</v>
      </c>
      <c r="X51" s="4">
        <f>Inputs!X$76</f>
        <v>0</v>
      </c>
      <c r="Y51" s="4">
        <f>Inputs!Y$76</f>
        <v>0</v>
      </c>
      <c r="Z51" s="4">
        <f>Inputs!Z$76</f>
        <v>0</v>
      </c>
      <c r="AA51" s="4">
        <f>Inputs!AA$76</f>
        <v>0</v>
      </c>
      <c r="AB51" s="4">
        <f>Inputs!AB$76</f>
        <v>0</v>
      </c>
      <c r="AC51" s="4">
        <f>Inputs!AC$76</f>
        <v>0</v>
      </c>
    </row>
    <row r="52" spans="1:29" outlineLevel="4" x14ac:dyDescent="0.25">
      <c r="A52" s="11"/>
      <c r="B52" s="11"/>
      <c r="C52" s="18"/>
      <c r="D52" s="19"/>
      <c r="E52" s="12" t="str">
        <f>Inputs!E$77</f>
        <v xml:space="preserve">Ofgem day ahead gas prices (monthly average) (January) </v>
      </c>
      <c r="F52" s="4"/>
      <c r="G52" s="4" t="str">
        <f>Inputs!G$77</f>
        <v>p/therm</v>
      </c>
      <c r="H52" s="4"/>
      <c r="I52" s="4"/>
      <c r="J52" s="4">
        <f>Inputs!J$77</f>
        <v>0</v>
      </c>
      <c r="K52" s="4">
        <f>Inputs!K$77</f>
        <v>0</v>
      </c>
      <c r="L52" s="4">
        <f>Inputs!L$77</f>
        <v>0</v>
      </c>
      <c r="M52" s="4">
        <f>Inputs!M$77</f>
        <v>0</v>
      </c>
      <c r="N52" s="4">
        <f>Inputs!N$77</f>
        <v>0</v>
      </c>
      <c r="O52" s="4">
        <f>Inputs!O$77</f>
        <v>0</v>
      </c>
      <c r="P52" s="4">
        <f>Inputs!P$77</f>
        <v>0</v>
      </c>
      <c r="Q52" s="4">
        <f>Inputs!Q$77</f>
        <v>0</v>
      </c>
      <c r="R52" s="4">
        <f>Inputs!R$77</f>
        <v>0</v>
      </c>
      <c r="S52" s="4">
        <f>Inputs!S$77</f>
        <v>0</v>
      </c>
      <c r="T52" s="4">
        <f>Inputs!T$77</f>
        <v>0</v>
      </c>
      <c r="U52" s="4">
        <f>Inputs!U$77</f>
        <v>0</v>
      </c>
      <c r="V52" s="4">
        <f>Inputs!V$77</f>
        <v>0</v>
      </c>
      <c r="W52" s="4">
        <f>Inputs!W$77</f>
        <v>0</v>
      </c>
      <c r="X52" s="4">
        <f>Inputs!X$77</f>
        <v>0</v>
      </c>
      <c r="Y52" s="4">
        <f>Inputs!Y$77</f>
        <v>0</v>
      </c>
      <c r="Z52" s="4">
        <f>Inputs!Z$77</f>
        <v>0</v>
      </c>
      <c r="AA52" s="4">
        <f>Inputs!AA$77</f>
        <v>0</v>
      </c>
      <c r="AB52" s="4">
        <f>Inputs!AB$77</f>
        <v>0</v>
      </c>
      <c r="AC52" s="4">
        <f>Inputs!AC$77</f>
        <v>0</v>
      </c>
    </row>
    <row r="53" spans="1:29" outlineLevel="4" x14ac:dyDescent="0.25">
      <c r="A53" s="11"/>
      <c r="B53" s="11"/>
      <c r="C53" s="18"/>
      <c r="D53" s="19"/>
      <c r="E53" s="12" t="str">
        <f>Inputs!E$78</f>
        <v xml:space="preserve">Ofgem day ahead gas prices (monthly average) (February) </v>
      </c>
      <c r="F53" s="4"/>
      <c r="G53" s="4" t="str">
        <f>Inputs!G$78</f>
        <v>p/therm</v>
      </c>
      <c r="H53" s="4"/>
      <c r="I53" s="4"/>
      <c r="J53" s="4">
        <f>Inputs!J$78</f>
        <v>0</v>
      </c>
      <c r="K53" s="4">
        <f>Inputs!K$78</f>
        <v>0</v>
      </c>
      <c r="L53" s="4">
        <f>Inputs!L$78</f>
        <v>0</v>
      </c>
      <c r="M53" s="4">
        <f>Inputs!M$78</f>
        <v>0</v>
      </c>
      <c r="N53" s="4">
        <f>Inputs!N$78</f>
        <v>0</v>
      </c>
      <c r="O53" s="4">
        <f>Inputs!O$78</f>
        <v>0</v>
      </c>
      <c r="P53" s="4">
        <f>Inputs!P$78</f>
        <v>0</v>
      </c>
      <c r="Q53" s="4">
        <f>Inputs!Q$78</f>
        <v>0</v>
      </c>
      <c r="R53" s="4">
        <f>Inputs!R$78</f>
        <v>0</v>
      </c>
      <c r="S53" s="4">
        <f>Inputs!S$78</f>
        <v>0</v>
      </c>
      <c r="T53" s="4">
        <f>Inputs!T$78</f>
        <v>0</v>
      </c>
      <c r="U53" s="4">
        <f>Inputs!U$78</f>
        <v>0</v>
      </c>
      <c r="V53" s="4">
        <f>Inputs!V$78</f>
        <v>0</v>
      </c>
      <c r="W53" s="4">
        <f>Inputs!W$78</f>
        <v>0</v>
      </c>
      <c r="X53" s="4">
        <f>Inputs!X$78</f>
        <v>0</v>
      </c>
      <c r="Y53" s="4">
        <f>Inputs!Y$78</f>
        <v>0</v>
      </c>
      <c r="Z53" s="4">
        <f>Inputs!Z$78</f>
        <v>0</v>
      </c>
      <c r="AA53" s="4">
        <f>Inputs!AA$78</f>
        <v>0</v>
      </c>
      <c r="AB53" s="4">
        <f>Inputs!AB$78</f>
        <v>0</v>
      </c>
      <c r="AC53" s="4">
        <f>Inputs!AC$78</f>
        <v>0</v>
      </c>
    </row>
    <row r="54" spans="1:29" outlineLevel="4" x14ac:dyDescent="0.25">
      <c r="A54" s="11"/>
      <c r="B54" s="11"/>
      <c r="C54" s="18"/>
      <c r="D54" s="19"/>
      <c r="E54" s="12" t="str">
        <f>Inputs!E$79</f>
        <v xml:space="preserve">Ofgem day ahead gas prices (monthly average) (March) </v>
      </c>
      <c r="F54" s="4"/>
      <c r="G54" s="4" t="str">
        <f>Inputs!G$79</f>
        <v>p/therm</v>
      </c>
      <c r="H54" s="4"/>
      <c r="I54" s="4"/>
      <c r="J54" s="4">
        <f>Inputs!J$79</f>
        <v>0</v>
      </c>
      <c r="K54" s="4">
        <f>Inputs!K$79</f>
        <v>0</v>
      </c>
      <c r="L54" s="4">
        <f>Inputs!L$79</f>
        <v>0</v>
      </c>
      <c r="M54" s="4">
        <f>Inputs!M$79</f>
        <v>0</v>
      </c>
      <c r="N54" s="4">
        <f>Inputs!N$79</f>
        <v>0</v>
      </c>
      <c r="O54" s="4">
        <f>Inputs!O$79</f>
        <v>0</v>
      </c>
      <c r="P54" s="4">
        <f>Inputs!P$79</f>
        <v>0</v>
      </c>
      <c r="Q54" s="4">
        <f>Inputs!Q$79</f>
        <v>0</v>
      </c>
      <c r="R54" s="4">
        <f>Inputs!R$79</f>
        <v>0</v>
      </c>
      <c r="S54" s="4">
        <f>Inputs!S$79</f>
        <v>0</v>
      </c>
      <c r="T54" s="4">
        <f>Inputs!T$79</f>
        <v>0</v>
      </c>
      <c r="U54" s="4">
        <f>Inputs!U$79</f>
        <v>0</v>
      </c>
      <c r="V54" s="4">
        <f>Inputs!V$79</f>
        <v>0</v>
      </c>
      <c r="W54" s="4">
        <f>Inputs!W$79</f>
        <v>0</v>
      </c>
      <c r="X54" s="4">
        <f>Inputs!X$79</f>
        <v>0</v>
      </c>
      <c r="Y54" s="4">
        <f>Inputs!Y$79</f>
        <v>0</v>
      </c>
      <c r="Z54" s="4">
        <f>Inputs!Z$79</f>
        <v>0</v>
      </c>
      <c r="AA54" s="4">
        <f>Inputs!AA$79</f>
        <v>0</v>
      </c>
      <c r="AB54" s="4">
        <f>Inputs!AB$79</f>
        <v>0</v>
      </c>
      <c r="AC54" s="4">
        <f>Inputs!AC$79</f>
        <v>0</v>
      </c>
    </row>
    <row r="55" spans="1:29" outlineLevel="3" x14ac:dyDescent="0.25">
      <c r="E55" s="23" t="s">
        <v>331</v>
      </c>
      <c r="G55" s="23" t="s">
        <v>122</v>
      </c>
      <c r="H55" s="1"/>
      <c r="J55" s="1">
        <f t="shared" ref="J55:AC55" si="3">AVERAGE(J43:J54)</f>
        <v>0</v>
      </c>
      <c r="K55" s="1">
        <f t="shared" si="3"/>
        <v>0</v>
      </c>
      <c r="L55" s="1">
        <f t="shared" si="3"/>
        <v>0</v>
      </c>
      <c r="M55" s="1">
        <f t="shared" si="3"/>
        <v>0</v>
      </c>
      <c r="N55" s="1">
        <f t="shared" si="3"/>
        <v>0</v>
      </c>
      <c r="O55" s="1">
        <f t="shared" si="3"/>
        <v>0</v>
      </c>
      <c r="P55" s="1">
        <f t="shared" si="3"/>
        <v>0</v>
      </c>
      <c r="Q55" s="1">
        <f t="shared" si="3"/>
        <v>0</v>
      </c>
      <c r="R55" s="1">
        <f t="shared" si="3"/>
        <v>0</v>
      </c>
      <c r="S55" s="1">
        <f t="shared" si="3"/>
        <v>0</v>
      </c>
      <c r="T55" s="1">
        <f t="shared" si="3"/>
        <v>0</v>
      </c>
      <c r="U55" s="1">
        <f t="shared" si="3"/>
        <v>0</v>
      </c>
      <c r="V55" s="1">
        <f t="shared" si="3"/>
        <v>0</v>
      </c>
      <c r="W55" s="1">
        <f t="shared" si="3"/>
        <v>0</v>
      </c>
      <c r="X55" s="1">
        <f t="shared" si="3"/>
        <v>0</v>
      </c>
      <c r="Y55" s="1">
        <f t="shared" si="3"/>
        <v>0</v>
      </c>
      <c r="Z55" s="1">
        <f t="shared" si="3"/>
        <v>0</v>
      </c>
      <c r="AA55" s="1">
        <f t="shared" si="3"/>
        <v>0</v>
      </c>
      <c r="AB55" s="1">
        <f t="shared" si="3"/>
        <v>0</v>
      </c>
      <c r="AC55" s="1">
        <f t="shared" si="3"/>
        <v>0</v>
      </c>
    </row>
    <row r="56" spans="1:29" outlineLevel="2" x14ac:dyDescent="0.25"/>
    <row r="57" spans="1:29" outlineLevel="1" x14ac:dyDescent="0.25">
      <c r="B57" s="22" t="s">
        <v>332</v>
      </c>
    </row>
    <row r="58" spans="1:29" outlineLevel="2" x14ac:dyDescent="0.25">
      <c r="B58" s="22" t="s">
        <v>333</v>
      </c>
    </row>
    <row r="59" spans="1:29" outlineLevel="3" x14ac:dyDescent="0.25">
      <c r="E59" s="23" t="str">
        <f t="shared" ref="E59:AC59" si="4">E$15</f>
        <v>DESNZ industrial electricity price index, including CCL - FYA</v>
      </c>
      <c r="F59" s="5"/>
      <c r="G59" s="5" t="str">
        <f t="shared" si="4"/>
        <v>Index</v>
      </c>
      <c r="H59" s="5"/>
      <c r="I59" s="5"/>
      <c r="J59" s="5">
        <f t="shared" si="4"/>
        <v>0</v>
      </c>
      <c r="K59" s="5">
        <f t="shared" si="4"/>
        <v>0</v>
      </c>
      <c r="L59" s="5">
        <f t="shared" si="4"/>
        <v>0</v>
      </c>
      <c r="M59" s="5">
        <f t="shared" si="4"/>
        <v>0</v>
      </c>
      <c r="N59" s="5">
        <f t="shared" si="4"/>
        <v>0</v>
      </c>
      <c r="O59" s="5">
        <f t="shared" si="4"/>
        <v>0</v>
      </c>
      <c r="P59" s="5">
        <f t="shared" si="4"/>
        <v>0</v>
      </c>
      <c r="Q59" s="5">
        <f t="shared" si="4"/>
        <v>0</v>
      </c>
      <c r="R59" s="5">
        <f t="shared" si="4"/>
        <v>0</v>
      </c>
      <c r="S59" s="5">
        <f t="shared" si="4"/>
        <v>0</v>
      </c>
      <c r="T59" s="5">
        <f t="shared" si="4"/>
        <v>0</v>
      </c>
      <c r="U59" s="5">
        <f t="shared" si="4"/>
        <v>0</v>
      </c>
      <c r="V59" s="5">
        <f t="shared" si="4"/>
        <v>0</v>
      </c>
      <c r="W59" s="5">
        <f t="shared" si="4"/>
        <v>0</v>
      </c>
      <c r="X59" s="5">
        <f t="shared" si="4"/>
        <v>0</v>
      </c>
      <c r="Y59" s="5">
        <f t="shared" si="4"/>
        <v>0</v>
      </c>
      <c r="Z59" s="5">
        <f t="shared" si="4"/>
        <v>0</v>
      </c>
      <c r="AA59" s="5">
        <f t="shared" si="4"/>
        <v>0</v>
      </c>
      <c r="AB59" s="5">
        <f t="shared" si="4"/>
        <v>0</v>
      </c>
      <c r="AC59" s="5">
        <f t="shared" si="4"/>
        <v>0</v>
      </c>
    </row>
    <row r="60" spans="1:29" outlineLevel="3" x14ac:dyDescent="0.25">
      <c r="E60" s="23" t="s">
        <v>333</v>
      </c>
      <c r="G60" s="23" t="s">
        <v>140</v>
      </c>
      <c r="H60" s="2"/>
      <c r="J60" s="2">
        <f t="shared" ref="J60:AC60" si="5">IF(I59=0,0,(J59-I59)/I59)</f>
        <v>0</v>
      </c>
      <c r="K60" s="2">
        <f t="shared" si="5"/>
        <v>0</v>
      </c>
      <c r="L60" s="2">
        <f t="shared" si="5"/>
        <v>0</v>
      </c>
      <c r="M60" s="2">
        <f t="shared" si="5"/>
        <v>0</v>
      </c>
      <c r="N60" s="2">
        <f t="shared" si="5"/>
        <v>0</v>
      </c>
      <c r="O60" s="2">
        <f t="shared" si="5"/>
        <v>0</v>
      </c>
      <c r="P60" s="2">
        <f t="shared" si="5"/>
        <v>0</v>
      </c>
      <c r="Q60" s="2">
        <f t="shared" si="5"/>
        <v>0</v>
      </c>
      <c r="R60" s="2">
        <f t="shared" si="5"/>
        <v>0</v>
      </c>
      <c r="S60" s="2">
        <f t="shared" si="5"/>
        <v>0</v>
      </c>
      <c r="T60" s="2">
        <f t="shared" si="5"/>
        <v>0</v>
      </c>
      <c r="U60" s="2">
        <f t="shared" si="5"/>
        <v>0</v>
      </c>
      <c r="V60" s="2">
        <f t="shared" si="5"/>
        <v>0</v>
      </c>
      <c r="W60" s="2">
        <f t="shared" si="5"/>
        <v>0</v>
      </c>
      <c r="X60" s="2">
        <f t="shared" si="5"/>
        <v>0</v>
      </c>
      <c r="Y60" s="2">
        <f t="shared" si="5"/>
        <v>0</v>
      </c>
      <c r="Z60" s="2">
        <f t="shared" si="5"/>
        <v>0</v>
      </c>
      <c r="AA60" s="2">
        <f t="shared" si="5"/>
        <v>0</v>
      </c>
      <c r="AB60" s="2">
        <f t="shared" si="5"/>
        <v>0</v>
      </c>
      <c r="AC60" s="2">
        <f t="shared" si="5"/>
        <v>0</v>
      </c>
    </row>
    <row r="61" spans="1:29" outlineLevel="2" x14ac:dyDescent="0.25"/>
    <row r="62" spans="1:29" outlineLevel="2" x14ac:dyDescent="0.25"/>
    <row r="63" spans="1:29" outlineLevel="2" x14ac:dyDescent="0.25">
      <c r="B63" s="22" t="s">
        <v>334</v>
      </c>
    </row>
    <row r="64" spans="1:29" outlineLevel="3" x14ac:dyDescent="0.25">
      <c r="E64" s="23" t="str">
        <f t="shared" ref="E64:AC64" si="6">E$23</f>
        <v>DESNZ industrial gas price index, including CCL - FYA</v>
      </c>
      <c r="F64" s="5"/>
      <c r="G64" s="5" t="str">
        <f t="shared" si="6"/>
        <v>Index</v>
      </c>
      <c r="H64" s="5"/>
      <c r="I64" s="5"/>
      <c r="J64" s="5">
        <f t="shared" si="6"/>
        <v>0</v>
      </c>
      <c r="K64" s="5">
        <f t="shared" si="6"/>
        <v>0</v>
      </c>
      <c r="L64" s="5">
        <f t="shared" si="6"/>
        <v>0</v>
      </c>
      <c r="M64" s="5">
        <f t="shared" si="6"/>
        <v>0</v>
      </c>
      <c r="N64" s="5">
        <f t="shared" si="6"/>
        <v>0</v>
      </c>
      <c r="O64" s="5">
        <f t="shared" si="6"/>
        <v>0</v>
      </c>
      <c r="P64" s="5">
        <f t="shared" si="6"/>
        <v>0</v>
      </c>
      <c r="Q64" s="5">
        <f t="shared" si="6"/>
        <v>0</v>
      </c>
      <c r="R64" s="5">
        <f t="shared" si="6"/>
        <v>0</v>
      </c>
      <c r="S64" s="5">
        <f t="shared" si="6"/>
        <v>0</v>
      </c>
      <c r="T64" s="5">
        <f t="shared" si="6"/>
        <v>0</v>
      </c>
      <c r="U64" s="5">
        <f t="shared" si="6"/>
        <v>0</v>
      </c>
      <c r="V64" s="5">
        <f t="shared" si="6"/>
        <v>0</v>
      </c>
      <c r="W64" s="5">
        <f t="shared" si="6"/>
        <v>0</v>
      </c>
      <c r="X64" s="5">
        <f t="shared" si="6"/>
        <v>0</v>
      </c>
      <c r="Y64" s="5">
        <f t="shared" si="6"/>
        <v>0</v>
      </c>
      <c r="Z64" s="5">
        <f t="shared" si="6"/>
        <v>0</v>
      </c>
      <c r="AA64" s="5">
        <f t="shared" si="6"/>
        <v>0</v>
      </c>
      <c r="AB64" s="5">
        <f t="shared" si="6"/>
        <v>0</v>
      </c>
      <c r="AC64" s="5">
        <f t="shared" si="6"/>
        <v>0</v>
      </c>
    </row>
    <row r="65" spans="1:29" outlineLevel="3" x14ac:dyDescent="0.25">
      <c r="E65" s="23" t="s">
        <v>334</v>
      </c>
      <c r="G65" s="23" t="s">
        <v>140</v>
      </c>
      <c r="H65" s="2"/>
      <c r="J65" s="2">
        <f t="shared" ref="J65:AC65" si="7">IF(I64=0,0,(J64-I64)/I64)</f>
        <v>0</v>
      </c>
      <c r="K65" s="2">
        <f t="shared" si="7"/>
        <v>0</v>
      </c>
      <c r="L65" s="2">
        <f t="shared" si="7"/>
        <v>0</v>
      </c>
      <c r="M65" s="2">
        <f t="shared" si="7"/>
        <v>0</v>
      </c>
      <c r="N65" s="2">
        <f t="shared" si="7"/>
        <v>0</v>
      </c>
      <c r="O65" s="2">
        <f t="shared" si="7"/>
        <v>0</v>
      </c>
      <c r="P65" s="2">
        <f t="shared" si="7"/>
        <v>0</v>
      </c>
      <c r="Q65" s="2">
        <f t="shared" si="7"/>
        <v>0</v>
      </c>
      <c r="R65" s="2">
        <f t="shared" si="7"/>
        <v>0</v>
      </c>
      <c r="S65" s="2">
        <f t="shared" si="7"/>
        <v>0</v>
      </c>
      <c r="T65" s="2">
        <f t="shared" si="7"/>
        <v>0</v>
      </c>
      <c r="U65" s="2">
        <f t="shared" si="7"/>
        <v>0</v>
      </c>
      <c r="V65" s="2">
        <f t="shared" si="7"/>
        <v>0</v>
      </c>
      <c r="W65" s="2">
        <f t="shared" si="7"/>
        <v>0</v>
      </c>
      <c r="X65" s="2">
        <f t="shared" si="7"/>
        <v>0</v>
      </c>
      <c r="Y65" s="2">
        <f t="shared" si="7"/>
        <v>0</v>
      </c>
      <c r="Z65" s="2">
        <f t="shared" si="7"/>
        <v>0</v>
      </c>
      <c r="AA65" s="2">
        <f t="shared" si="7"/>
        <v>0</v>
      </c>
      <c r="AB65" s="2">
        <f t="shared" si="7"/>
        <v>0</v>
      </c>
      <c r="AC65" s="2">
        <f t="shared" si="7"/>
        <v>0</v>
      </c>
    </row>
    <row r="66" spans="1:29" outlineLevel="2" x14ac:dyDescent="0.25"/>
    <row r="67" spans="1:29" outlineLevel="2" x14ac:dyDescent="0.25"/>
    <row r="68" spans="1:29" outlineLevel="2" x14ac:dyDescent="0.25">
      <c r="B68" s="22" t="s">
        <v>335</v>
      </c>
    </row>
    <row r="69" spans="1:29" outlineLevel="3" x14ac:dyDescent="0.25">
      <c r="E69" s="23" t="str">
        <f t="shared" ref="E69:AC69" si="8">E$39</f>
        <v>Ofgem day ahead electricity baseload prices - FYA</v>
      </c>
      <c r="F69" s="1"/>
      <c r="G69" s="1" t="str">
        <f t="shared" si="8"/>
        <v>£/MWh</v>
      </c>
      <c r="H69" s="1"/>
      <c r="I69" s="1"/>
      <c r="J69" s="1">
        <f t="shared" si="8"/>
        <v>0</v>
      </c>
      <c r="K69" s="1">
        <f t="shared" si="8"/>
        <v>0</v>
      </c>
      <c r="L69" s="1">
        <f t="shared" si="8"/>
        <v>0</v>
      </c>
      <c r="M69" s="1">
        <f t="shared" si="8"/>
        <v>0</v>
      </c>
      <c r="N69" s="1">
        <f t="shared" si="8"/>
        <v>0</v>
      </c>
      <c r="O69" s="1">
        <f t="shared" si="8"/>
        <v>0</v>
      </c>
      <c r="P69" s="1">
        <f t="shared" si="8"/>
        <v>0</v>
      </c>
      <c r="Q69" s="1">
        <f t="shared" si="8"/>
        <v>0</v>
      </c>
      <c r="R69" s="1">
        <f t="shared" si="8"/>
        <v>0</v>
      </c>
      <c r="S69" s="1">
        <f t="shared" si="8"/>
        <v>0</v>
      </c>
      <c r="T69" s="1">
        <f t="shared" si="8"/>
        <v>0</v>
      </c>
      <c r="U69" s="1">
        <f t="shared" si="8"/>
        <v>0</v>
      </c>
      <c r="V69" s="1">
        <f t="shared" si="8"/>
        <v>0</v>
      </c>
      <c r="W69" s="1">
        <f t="shared" si="8"/>
        <v>0</v>
      </c>
      <c r="X69" s="1">
        <f t="shared" si="8"/>
        <v>0</v>
      </c>
      <c r="Y69" s="1">
        <f t="shared" si="8"/>
        <v>0</v>
      </c>
      <c r="Z69" s="1">
        <f t="shared" si="8"/>
        <v>0</v>
      </c>
      <c r="AA69" s="1">
        <f t="shared" si="8"/>
        <v>0</v>
      </c>
      <c r="AB69" s="1">
        <f t="shared" si="8"/>
        <v>0</v>
      </c>
      <c r="AC69" s="1">
        <f t="shared" si="8"/>
        <v>0</v>
      </c>
    </row>
    <row r="70" spans="1:29" outlineLevel="3" x14ac:dyDescent="0.25">
      <c r="E70" s="23" t="s">
        <v>335</v>
      </c>
      <c r="G70" s="23" t="s">
        <v>140</v>
      </c>
      <c r="H70" s="2"/>
      <c r="J70" s="2">
        <f t="shared" ref="J70:AC70" si="9">IF(I69=0,0,(J69-I69)/I69)</f>
        <v>0</v>
      </c>
      <c r="K70" s="2">
        <f t="shared" si="9"/>
        <v>0</v>
      </c>
      <c r="L70" s="2">
        <f t="shared" si="9"/>
        <v>0</v>
      </c>
      <c r="M70" s="2">
        <f t="shared" si="9"/>
        <v>0</v>
      </c>
      <c r="N70" s="2">
        <f t="shared" si="9"/>
        <v>0</v>
      </c>
      <c r="O70" s="2">
        <f t="shared" si="9"/>
        <v>0</v>
      </c>
      <c r="P70" s="2">
        <f t="shared" si="9"/>
        <v>0</v>
      </c>
      <c r="Q70" s="2">
        <f t="shared" si="9"/>
        <v>0</v>
      </c>
      <c r="R70" s="2">
        <f t="shared" si="9"/>
        <v>0</v>
      </c>
      <c r="S70" s="2">
        <f t="shared" si="9"/>
        <v>0</v>
      </c>
      <c r="T70" s="2">
        <f t="shared" si="9"/>
        <v>0</v>
      </c>
      <c r="U70" s="2">
        <f t="shared" si="9"/>
        <v>0</v>
      </c>
      <c r="V70" s="2">
        <f t="shared" si="9"/>
        <v>0</v>
      </c>
      <c r="W70" s="2">
        <f t="shared" si="9"/>
        <v>0</v>
      </c>
      <c r="X70" s="2">
        <f t="shared" si="9"/>
        <v>0</v>
      </c>
      <c r="Y70" s="2">
        <f t="shared" si="9"/>
        <v>0</v>
      </c>
      <c r="Z70" s="2">
        <f t="shared" si="9"/>
        <v>0</v>
      </c>
      <c r="AA70" s="2">
        <f t="shared" si="9"/>
        <v>0</v>
      </c>
      <c r="AB70" s="2">
        <f t="shared" si="9"/>
        <v>0</v>
      </c>
      <c r="AC70" s="2">
        <f t="shared" si="9"/>
        <v>0</v>
      </c>
    </row>
    <row r="71" spans="1:29" outlineLevel="2" x14ac:dyDescent="0.25"/>
    <row r="72" spans="1:29" outlineLevel="2" x14ac:dyDescent="0.25"/>
    <row r="73" spans="1:29" outlineLevel="2" x14ac:dyDescent="0.25">
      <c r="B73" s="22" t="s">
        <v>336</v>
      </c>
    </row>
    <row r="74" spans="1:29" outlineLevel="3" x14ac:dyDescent="0.25">
      <c r="E74" s="23" t="str">
        <f t="shared" ref="E74:AC74" si="10">E$55</f>
        <v>Ofgem day ahead gas prices - FYA</v>
      </c>
      <c r="F74" s="1"/>
      <c r="G74" s="1" t="str">
        <f t="shared" si="10"/>
        <v>p/therm</v>
      </c>
      <c r="H74" s="1"/>
      <c r="I74" s="1"/>
      <c r="J74" s="1">
        <f t="shared" si="10"/>
        <v>0</v>
      </c>
      <c r="K74" s="1">
        <f t="shared" si="10"/>
        <v>0</v>
      </c>
      <c r="L74" s="1">
        <f t="shared" si="10"/>
        <v>0</v>
      </c>
      <c r="M74" s="1">
        <f t="shared" si="10"/>
        <v>0</v>
      </c>
      <c r="N74" s="1">
        <f t="shared" si="10"/>
        <v>0</v>
      </c>
      <c r="O74" s="1">
        <f t="shared" si="10"/>
        <v>0</v>
      </c>
      <c r="P74" s="1">
        <f t="shared" si="10"/>
        <v>0</v>
      </c>
      <c r="Q74" s="1">
        <f t="shared" si="10"/>
        <v>0</v>
      </c>
      <c r="R74" s="1">
        <f t="shared" si="10"/>
        <v>0</v>
      </c>
      <c r="S74" s="1">
        <f t="shared" si="10"/>
        <v>0</v>
      </c>
      <c r="T74" s="1">
        <f t="shared" si="10"/>
        <v>0</v>
      </c>
      <c r="U74" s="1">
        <f t="shared" si="10"/>
        <v>0</v>
      </c>
      <c r="V74" s="1">
        <f t="shared" si="10"/>
        <v>0</v>
      </c>
      <c r="W74" s="1">
        <f t="shared" si="10"/>
        <v>0</v>
      </c>
      <c r="X74" s="1">
        <f t="shared" si="10"/>
        <v>0</v>
      </c>
      <c r="Y74" s="1">
        <f t="shared" si="10"/>
        <v>0</v>
      </c>
      <c r="Z74" s="1">
        <f t="shared" si="10"/>
        <v>0</v>
      </c>
      <c r="AA74" s="1">
        <f t="shared" si="10"/>
        <v>0</v>
      </c>
      <c r="AB74" s="1">
        <f t="shared" si="10"/>
        <v>0</v>
      </c>
      <c r="AC74" s="1">
        <f t="shared" si="10"/>
        <v>0</v>
      </c>
    </row>
    <row r="75" spans="1:29" outlineLevel="3" x14ac:dyDescent="0.25">
      <c r="E75" s="23" t="s">
        <v>336</v>
      </c>
      <c r="G75" s="23" t="s">
        <v>140</v>
      </c>
      <c r="H75" s="2"/>
      <c r="J75" s="2">
        <f t="shared" ref="J75:AC75" si="11">IF(I74=0,0,(J74-I74)/I74)</f>
        <v>0</v>
      </c>
      <c r="K75" s="2">
        <f t="shared" si="11"/>
        <v>0</v>
      </c>
      <c r="L75" s="2">
        <f t="shared" si="11"/>
        <v>0</v>
      </c>
      <c r="M75" s="2">
        <f t="shared" si="11"/>
        <v>0</v>
      </c>
      <c r="N75" s="2">
        <f t="shared" si="11"/>
        <v>0</v>
      </c>
      <c r="O75" s="2">
        <f t="shared" si="11"/>
        <v>0</v>
      </c>
      <c r="P75" s="2">
        <f t="shared" si="11"/>
        <v>0</v>
      </c>
      <c r="Q75" s="2">
        <f t="shared" si="11"/>
        <v>0</v>
      </c>
      <c r="R75" s="2">
        <f t="shared" si="11"/>
        <v>0</v>
      </c>
      <c r="S75" s="2">
        <f t="shared" si="11"/>
        <v>0</v>
      </c>
      <c r="T75" s="2">
        <f t="shared" si="11"/>
        <v>0</v>
      </c>
      <c r="U75" s="2">
        <f t="shared" si="11"/>
        <v>0</v>
      </c>
      <c r="V75" s="2">
        <f t="shared" si="11"/>
        <v>0</v>
      </c>
      <c r="W75" s="2">
        <f t="shared" si="11"/>
        <v>0</v>
      </c>
      <c r="X75" s="2">
        <f t="shared" si="11"/>
        <v>0</v>
      </c>
      <c r="Y75" s="2">
        <f t="shared" si="11"/>
        <v>0</v>
      </c>
      <c r="Z75" s="2">
        <f t="shared" si="11"/>
        <v>0</v>
      </c>
      <c r="AA75" s="2">
        <f t="shared" si="11"/>
        <v>0</v>
      </c>
      <c r="AB75" s="2">
        <f t="shared" si="11"/>
        <v>0</v>
      </c>
      <c r="AC75" s="2">
        <f t="shared" si="11"/>
        <v>0</v>
      </c>
    </row>
    <row r="76" spans="1:29" outlineLevel="2" x14ac:dyDescent="0.25"/>
    <row r="77" spans="1:29" outlineLevel="1" x14ac:dyDescent="0.25">
      <c r="B77" s="22" t="s">
        <v>337</v>
      </c>
    </row>
    <row r="78" spans="1:29" outlineLevel="2" x14ac:dyDescent="0.25">
      <c r="B78" s="22" t="s">
        <v>338</v>
      </c>
    </row>
    <row r="79" spans="1:29" outlineLevel="3" x14ac:dyDescent="0.25">
      <c r="A79" s="11"/>
      <c r="B79" s="11"/>
      <c r="C79" s="18"/>
      <c r="D79" s="19"/>
      <c r="E79" s="12" t="str">
        <f>Indexation!E$48</f>
        <v>CPI(H) - FYA - growth rate</v>
      </c>
      <c r="F79" s="8"/>
      <c r="G79" s="8" t="str">
        <f>Indexation!G$48</f>
        <v>%</v>
      </c>
      <c r="H79" s="8"/>
      <c r="I79" s="8"/>
      <c r="J79" s="8">
        <f>Indexation!J$48</f>
        <v>0</v>
      </c>
      <c r="K79" s="8">
        <f>Indexation!K$48</f>
        <v>0</v>
      </c>
      <c r="L79" s="8">
        <f>Indexation!L$48</f>
        <v>0</v>
      </c>
      <c r="M79" s="8">
        <f>Indexation!M$48</f>
        <v>0</v>
      </c>
      <c r="N79" s="8">
        <f>Indexation!N$48</f>
        <v>0</v>
      </c>
      <c r="O79" s="8">
        <f>Indexation!O$48</f>
        <v>0</v>
      </c>
      <c r="P79" s="8">
        <f>Indexation!P$48</f>
        <v>0</v>
      </c>
      <c r="Q79" s="8">
        <f>Indexation!Q$48</f>
        <v>0</v>
      </c>
      <c r="R79" s="8">
        <f>Indexation!R$48</f>
        <v>0</v>
      </c>
      <c r="S79" s="8">
        <f>Indexation!S$48</f>
        <v>0</v>
      </c>
      <c r="T79" s="8">
        <f>Indexation!T$48</f>
        <v>0</v>
      </c>
      <c r="U79" s="8">
        <f>Indexation!U$48</f>
        <v>0</v>
      </c>
      <c r="V79" s="8">
        <f>Indexation!V$48</f>
        <v>0</v>
      </c>
      <c r="W79" s="8">
        <f>Indexation!W$48</f>
        <v>0</v>
      </c>
      <c r="X79" s="8">
        <f>Indexation!X$48</f>
        <v>0</v>
      </c>
      <c r="Y79" s="8">
        <f>Indexation!Y$48</f>
        <v>0</v>
      </c>
      <c r="Z79" s="8">
        <f>Indexation!Z$48</f>
        <v>0</v>
      </c>
      <c r="AA79" s="8">
        <f>Indexation!AA$48</f>
        <v>0</v>
      </c>
      <c r="AB79" s="8">
        <f>Indexation!AB$48</f>
        <v>0</v>
      </c>
      <c r="AC79" s="8">
        <f>Indexation!AC$48</f>
        <v>0</v>
      </c>
    </row>
    <row r="80" spans="1:29" outlineLevel="3" x14ac:dyDescent="0.25">
      <c r="E80" s="23" t="str">
        <f t="shared" ref="E80:AC80" si="12">E$60</f>
        <v>DESNZ industrial electricity price index, including CCL - growth rate</v>
      </c>
      <c r="F80" s="2"/>
      <c r="G80" s="2" t="str">
        <f t="shared" si="12"/>
        <v>%</v>
      </c>
      <c r="H80" s="2"/>
      <c r="I80" s="2"/>
      <c r="J80" s="2">
        <f t="shared" si="12"/>
        <v>0</v>
      </c>
      <c r="K80" s="2">
        <f t="shared" si="12"/>
        <v>0</v>
      </c>
      <c r="L80" s="2">
        <f t="shared" si="12"/>
        <v>0</v>
      </c>
      <c r="M80" s="2">
        <f t="shared" si="12"/>
        <v>0</v>
      </c>
      <c r="N80" s="2">
        <f t="shared" si="12"/>
        <v>0</v>
      </c>
      <c r="O80" s="2">
        <f t="shared" si="12"/>
        <v>0</v>
      </c>
      <c r="P80" s="2">
        <f t="shared" si="12"/>
        <v>0</v>
      </c>
      <c r="Q80" s="2">
        <f t="shared" si="12"/>
        <v>0</v>
      </c>
      <c r="R80" s="2">
        <f t="shared" si="12"/>
        <v>0</v>
      </c>
      <c r="S80" s="2">
        <f t="shared" si="12"/>
        <v>0</v>
      </c>
      <c r="T80" s="2">
        <f t="shared" si="12"/>
        <v>0</v>
      </c>
      <c r="U80" s="2">
        <f t="shared" si="12"/>
        <v>0</v>
      </c>
      <c r="V80" s="2">
        <f t="shared" si="12"/>
        <v>0</v>
      </c>
      <c r="W80" s="2">
        <f t="shared" si="12"/>
        <v>0</v>
      </c>
      <c r="X80" s="2">
        <f t="shared" si="12"/>
        <v>0</v>
      </c>
      <c r="Y80" s="2">
        <f t="shared" si="12"/>
        <v>0</v>
      </c>
      <c r="Z80" s="2">
        <f t="shared" si="12"/>
        <v>0</v>
      </c>
      <c r="AA80" s="2">
        <f t="shared" si="12"/>
        <v>0</v>
      </c>
      <c r="AB80" s="2">
        <f t="shared" si="12"/>
        <v>0</v>
      </c>
      <c r="AC80" s="2">
        <f t="shared" si="12"/>
        <v>0</v>
      </c>
    </row>
    <row r="81" spans="1:29" outlineLevel="3" x14ac:dyDescent="0.25">
      <c r="E81" s="23" t="s">
        <v>338</v>
      </c>
      <c r="G81" s="23" t="s">
        <v>140</v>
      </c>
      <c r="H81" s="2"/>
      <c r="J81" s="2">
        <f t="shared" ref="J81:AC81" si="13">IF(J79=-1,0,(1+J80)/(1+J79)-1)</f>
        <v>0</v>
      </c>
      <c r="K81" s="2">
        <f t="shared" si="13"/>
        <v>0</v>
      </c>
      <c r="L81" s="2">
        <f t="shared" si="13"/>
        <v>0</v>
      </c>
      <c r="M81" s="2">
        <f t="shared" si="13"/>
        <v>0</v>
      </c>
      <c r="N81" s="2">
        <f t="shared" si="13"/>
        <v>0</v>
      </c>
      <c r="O81" s="2">
        <f t="shared" si="13"/>
        <v>0</v>
      </c>
      <c r="P81" s="2">
        <f t="shared" si="13"/>
        <v>0</v>
      </c>
      <c r="Q81" s="2">
        <f t="shared" si="13"/>
        <v>0</v>
      </c>
      <c r="R81" s="2">
        <f t="shared" si="13"/>
        <v>0</v>
      </c>
      <c r="S81" s="2">
        <f t="shared" si="13"/>
        <v>0</v>
      </c>
      <c r="T81" s="2">
        <f t="shared" si="13"/>
        <v>0</v>
      </c>
      <c r="U81" s="2">
        <f t="shared" si="13"/>
        <v>0</v>
      </c>
      <c r="V81" s="2">
        <f t="shared" si="13"/>
        <v>0</v>
      </c>
      <c r="W81" s="2">
        <f t="shared" si="13"/>
        <v>0</v>
      </c>
      <c r="X81" s="2">
        <f t="shared" si="13"/>
        <v>0</v>
      </c>
      <c r="Y81" s="2">
        <f t="shared" si="13"/>
        <v>0</v>
      </c>
      <c r="Z81" s="2">
        <f t="shared" si="13"/>
        <v>0</v>
      </c>
      <c r="AA81" s="2">
        <f t="shared" si="13"/>
        <v>0</v>
      </c>
      <c r="AB81" s="2">
        <f t="shared" si="13"/>
        <v>0</v>
      </c>
      <c r="AC81" s="2">
        <f t="shared" si="13"/>
        <v>0</v>
      </c>
    </row>
    <row r="82" spans="1:29" outlineLevel="2" x14ac:dyDescent="0.25"/>
    <row r="83" spans="1:29" outlineLevel="2" x14ac:dyDescent="0.25"/>
    <row r="84" spans="1:29" outlineLevel="2" x14ac:dyDescent="0.25">
      <c r="B84" s="22" t="s">
        <v>339</v>
      </c>
    </row>
    <row r="85" spans="1:29" outlineLevel="3" x14ac:dyDescent="0.25">
      <c r="A85" s="11"/>
      <c r="B85" s="11"/>
      <c r="C85" s="18"/>
      <c r="D85" s="19"/>
      <c r="E85" s="12" t="str">
        <f>Indexation!E$48</f>
        <v>CPI(H) - FYA - growth rate</v>
      </c>
      <c r="F85" s="8"/>
      <c r="G85" s="8" t="str">
        <f>Indexation!G$48</f>
        <v>%</v>
      </c>
      <c r="H85" s="8"/>
      <c r="I85" s="8"/>
      <c r="J85" s="8">
        <f>Indexation!J$48</f>
        <v>0</v>
      </c>
      <c r="K85" s="8">
        <f>Indexation!K$48</f>
        <v>0</v>
      </c>
      <c r="L85" s="8">
        <f>Indexation!L$48</f>
        <v>0</v>
      </c>
      <c r="M85" s="8">
        <f>Indexation!M$48</f>
        <v>0</v>
      </c>
      <c r="N85" s="8">
        <f>Indexation!N$48</f>
        <v>0</v>
      </c>
      <c r="O85" s="8">
        <f>Indexation!O$48</f>
        <v>0</v>
      </c>
      <c r="P85" s="8">
        <f>Indexation!P$48</f>
        <v>0</v>
      </c>
      <c r="Q85" s="8">
        <f>Indexation!Q$48</f>
        <v>0</v>
      </c>
      <c r="R85" s="8">
        <f>Indexation!R$48</f>
        <v>0</v>
      </c>
      <c r="S85" s="8">
        <f>Indexation!S$48</f>
        <v>0</v>
      </c>
      <c r="T85" s="8">
        <f>Indexation!T$48</f>
        <v>0</v>
      </c>
      <c r="U85" s="8">
        <f>Indexation!U$48</f>
        <v>0</v>
      </c>
      <c r="V85" s="8">
        <f>Indexation!V$48</f>
        <v>0</v>
      </c>
      <c r="W85" s="8">
        <f>Indexation!W$48</f>
        <v>0</v>
      </c>
      <c r="X85" s="8">
        <f>Indexation!X$48</f>
        <v>0</v>
      </c>
      <c r="Y85" s="8">
        <f>Indexation!Y$48</f>
        <v>0</v>
      </c>
      <c r="Z85" s="8">
        <f>Indexation!Z$48</f>
        <v>0</v>
      </c>
      <c r="AA85" s="8">
        <f>Indexation!AA$48</f>
        <v>0</v>
      </c>
      <c r="AB85" s="8">
        <f>Indexation!AB$48</f>
        <v>0</v>
      </c>
      <c r="AC85" s="8">
        <f>Indexation!AC$48</f>
        <v>0</v>
      </c>
    </row>
    <row r="86" spans="1:29" outlineLevel="3" x14ac:dyDescent="0.25">
      <c r="E86" s="23" t="str">
        <f t="shared" ref="E86:AC86" si="14">E$65</f>
        <v>DESNZ industrial gas price index, including CCL - growth rate</v>
      </c>
      <c r="F86" s="2"/>
      <c r="G86" s="2" t="str">
        <f t="shared" si="14"/>
        <v>%</v>
      </c>
      <c r="H86" s="2"/>
      <c r="I86" s="2"/>
      <c r="J86" s="2">
        <f t="shared" si="14"/>
        <v>0</v>
      </c>
      <c r="K86" s="2">
        <f t="shared" si="14"/>
        <v>0</v>
      </c>
      <c r="L86" s="2">
        <f t="shared" si="14"/>
        <v>0</v>
      </c>
      <c r="M86" s="2">
        <f t="shared" si="14"/>
        <v>0</v>
      </c>
      <c r="N86" s="2">
        <f t="shared" si="14"/>
        <v>0</v>
      </c>
      <c r="O86" s="2">
        <f t="shared" si="14"/>
        <v>0</v>
      </c>
      <c r="P86" s="2">
        <f t="shared" si="14"/>
        <v>0</v>
      </c>
      <c r="Q86" s="2">
        <f t="shared" si="14"/>
        <v>0</v>
      </c>
      <c r="R86" s="2">
        <f t="shared" si="14"/>
        <v>0</v>
      </c>
      <c r="S86" s="2">
        <f t="shared" si="14"/>
        <v>0</v>
      </c>
      <c r="T86" s="2">
        <f t="shared" si="14"/>
        <v>0</v>
      </c>
      <c r="U86" s="2">
        <f t="shared" si="14"/>
        <v>0</v>
      </c>
      <c r="V86" s="2">
        <f t="shared" si="14"/>
        <v>0</v>
      </c>
      <c r="W86" s="2">
        <f t="shared" si="14"/>
        <v>0</v>
      </c>
      <c r="X86" s="2">
        <f t="shared" si="14"/>
        <v>0</v>
      </c>
      <c r="Y86" s="2">
        <f t="shared" si="14"/>
        <v>0</v>
      </c>
      <c r="Z86" s="2">
        <f t="shared" si="14"/>
        <v>0</v>
      </c>
      <c r="AA86" s="2">
        <f t="shared" si="14"/>
        <v>0</v>
      </c>
      <c r="AB86" s="2">
        <f t="shared" si="14"/>
        <v>0</v>
      </c>
      <c r="AC86" s="2">
        <f t="shared" si="14"/>
        <v>0</v>
      </c>
    </row>
    <row r="87" spans="1:29" outlineLevel="3" x14ac:dyDescent="0.25">
      <c r="E87" s="23" t="s">
        <v>339</v>
      </c>
      <c r="G87" s="23" t="s">
        <v>140</v>
      </c>
      <c r="H87" s="2"/>
      <c r="J87" s="2">
        <f t="shared" ref="J87:AC87" si="15">IF(J85=-1,0,(1+J86)/(1+J85)-1)</f>
        <v>0</v>
      </c>
      <c r="K87" s="2">
        <f t="shared" si="15"/>
        <v>0</v>
      </c>
      <c r="L87" s="2">
        <f t="shared" si="15"/>
        <v>0</v>
      </c>
      <c r="M87" s="2">
        <f t="shared" si="15"/>
        <v>0</v>
      </c>
      <c r="N87" s="2">
        <f t="shared" si="15"/>
        <v>0</v>
      </c>
      <c r="O87" s="2">
        <f t="shared" si="15"/>
        <v>0</v>
      </c>
      <c r="P87" s="2">
        <f t="shared" si="15"/>
        <v>0</v>
      </c>
      <c r="Q87" s="2">
        <f t="shared" si="15"/>
        <v>0</v>
      </c>
      <c r="R87" s="2">
        <f t="shared" si="15"/>
        <v>0</v>
      </c>
      <c r="S87" s="2">
        <f t="shared" si="15"/>
        <v>0</v>
      </c>
      <c r="T87" s="2">
        <f t="shared" si="15"/>
        <v>0</v>
      </c>
      <c r="U87" s="2">
        <f t="shared" si="15"/>
        <v>0</v>
      </c>
      <c r="V87" s="2">
        <f t="shared" si="15"/>
        <v>0</v>
      </c>
      <c r="W87" s="2">
        <f t="shared" si="15"/>
        <v>0</v>
      </c>
      <c r="X87" s="2">
        <f t="shared" si="15"/>
        <v>0</v>
      </c>
      <c r="Y87" s="2">
        <f t="shared" si="15"/>
        <v>0</v>
      </c>
      <c r="Z87" s="2">
        <f t="shared" si="15"/>
        <v>0</v>
      </c>
      <c r="AA87" s="2">
        <f t="shared" si="15"/>
        <v>0</v>
      </c>
      <c r="AB87" s="2">
        <f t="shared" si="15"/>
        <v>0</v>
      </c>
      <c r="AC87" s="2">
        <f t="shared" si="15"/>
        <v>0</v>
      </c>
    </row>
    <row r="88" spans="1:29" outlineLevel="2" x14ac:dyDescent="0.25"/>
    <row r="89" spans="1:29" outlineLevel="2" x14ac:dyDescent="0.25"/>
    <row r="90" spans="1:29" outlineLevel="2" x14ac:dyDescent="0.25">
      <c r="B90" s="22" t="s">
        <v>340</v>
      </c>
    </row>
    <row r="91" spans="1:29" outlineLevel="3" x14ac:dyDescent="0.25">
      <c r="A91" s="11"/>
      <c r="B91" s="11"/>
      <c r="C91" s="18"/>
      <c r="D91" s="19"/>
      <c r="E91" s="12" t="str">
        <f>Indexation!E$48</f>
        <v>CPI(H) - FYA - growth rate</v>
      </c>
      <c r="F91" s="8"/>
      <c r="G91" s="8" t="str">
        <f>Indexation!G$48</f>
        <v>%</v>
      </c>
      <c r="H91" s="8"/>
      <c r="I91" s="8"/>
      <c r="J91" s="8">
        <f>Indexation!J$48</f>
        <v>0</v>
      </c>
      <c r="K91" s="8">
        <f>Indexation!K$48</f>
        <v>0</v>
      </c>
      <c r="L91" s="8">
        <f>Indexation!L$48</f>
        <v>0</v>
      </c>
      <c r="M91" s="8">
        <f>Indexation!M$48</f>
        <v>0</v>
      </c>
      <c r="N91" s="8">
        <f>Indexation!N$48</f>
        <v>0</v>
      </c>
      <c r="O91" s="8">
        <f>Indexation!O$48</f>
        <v>0</v>
      </c>
      <c r="P91" s="8">
        <f>Indexation!P$48</f>
        <v>0</v>
      </c>
      <c r="Q91" s="8">
        <f>Indexation!Q$48</f>
        <v>0</v>
      </c>
      <c r="R91" s="8">
        <f>Indexation!R$48</f>
        <v>0</v>
      </c>
      <c r="S91" s="8">
        <f>Indexation!S$48</f>
        <v>0</v>
      </c>
      <c r="T91" s="8">
        <f>Indexation!T$48</f>
        <v>0</v>
      </c>
      <c r="U91" s="8">
        <f>Indexation!U$48</f>
        <v>0</v>
      </c>
      <c r="V91" s="8">
        <f>Indexation!V$48</f>
        <v>0</v>
      </c>
      <c r="W91" s="8">
        <f>Indexation!W$48</f>
        <v>0</v>
      </c>
      <c r="X91" s="8">
        <f>Indexation!X$48</f>
        <v>0</v>
      </c>
      <c r="Y91" s="8">
        <f>Indexation!Y$48</f>
        <v>0</v>
      </c>
      <c r="Z91" s="8">
        <f>Indexation!Z$48</f>
        <v>0</v>
      </c>
      <c r="AA91" s="8">
        <f>Indexation!AA$48</f>
        <v>0</v>
      </c>
      <c r="AB91" s="8">
        <f>Indexation!AB$48</f>
        <v>0</v>
      </c>
      <c r="AC91" s="8">
        <f>Indexation!AC$48</f>
        <v>0</v>
      </c>
    </row>
    <row r="92" spans="1:29" outlineLevel="3" x14ac:dyDescent="0.25">
      <c r="E92" s="23" t="str">
        <f t="shared" ref="E92:AC92" si="16">E$70</f>
        <v>Ofgem day ahead electricity baseload prices - growth rate</v>
      </c>
      <c r="F92" s="2"/>
      <c r="G92" s="2" t="str">
        <f t="shared" si="16"/>
        <v>%</v>
      </c>
      <c r="H92" s="2"/>
      <c r="I92" s="2"/>
      <c r="J92" s="2">
        <f t="shared" si="16"/>
        <v>0</v>
      </c>
      <c r="K92" s="2">
        <f t="shared" si="16"/>
        <v>0</v>
      </c>
      <c r="L92" s="2">
        <f t="shared" si="16"/>
        <v>0</v>
      </c>
      <c r="M92" s="2">
        <f t="shared" si="16"/>
        <v>0</v>
      </c>
      <c r="N92" s="2">
        <f t="shared" si="16"/>
        <v>0</v>
      </c>
      <c r="O92" s="2">
        <f t="shared" si="16"/>
        <v>0</v>
      </c>
      <c r="P92" s="2">
        <f t="shared" si="16"/>
        <v>0</v>
      </c>
      <c r="Q92" s="2">
        <f t="shared" si="16"/>
        <v>0</v>
      </c>
      <c r="R92" s="2">
        <f t="shared" si="16"/>
        <v>0</v>
      </c>
      <c r="S92" s="2">
        <f t="shared" si="16"/>
        <v>0</v>
      </c>
      <c r="T92" s="2">
        <f t="shared" si="16"/>
        <v>0</v>
      </c>
      <c r="U92" s="2">
        <f t="shared" si="16"/>
        <v>0</v>
      </c>
      <c r="V92" s="2">
        <f t="shared" si="16"/>
        <v>0</v>
      </c>
      <c r="W92" s="2">
        <f t="shared" si="16"/>
        <v>0</v>
      </c>
      <c r="X92" s="2">
        <f t="shared" si="16"/>
        <v>0</v>
      </c>
      <c r="Y92" s="2">
        <f t="shared" si="16"/>
        <v>0</v>
      </c>
      <c r="Z92" s="2">
        <f t="shared" si="16"/>
        <v>0</v>
      </c>
      <c r="AA92" s="2">
        <f t="shared" si="16"/>
        <v>0</v>
      </c>
      <c r="AB92" s="2">
        <f t="shared" si="16"/>
        <v>0</v>
      </c>
      <c r="AC92" s="2">
        <f t="shared" si="16"/>
        <v>0</v>
      </c>
    </row>
    <row r="93" spans="1:29" outlineLevel="3" x14ac:dyDescent="0.25">
      <c r="E93" s="23" t="s">
        <v>340</v>
      </c>
      <c r="G93" s="23" t="s">
        <v>140</v>
      </c>
      <c r="H93" s="2"/>
      <c r="J93" s="2">
        <f t="shared" ref="J93:AC93" si="17">IF(J91=-1,0,(1+J92)/(1+J91)-1)</f>
        <v>0</v>
      </c>
      <c r="K93" s="2">
        <f t="shared" si="17"/>
        <v>0</v>
      </c>
      <c r="L93" s="2">
        <f t="shared" si="17"/>
        <v>0</v>
      </c>
      <c r="M93" s="2">
        <f t="shared" si="17"/>
        <v>0</v>
      </c>
      <c r="N93" s="2">
        <f t="shared" si="17"/>
        <v>0</v>
      </c>
      <c r="O93" s="2">
        <f t="shared" si="17"/>
        <v>0</v>
      </c>
      <c r="P93" s="2">
        <f t="shared" si="17"/>
        <v>0</v>
      </c>
      <c r="Q93" s="2">
        <f t="shared" si="17"/>
        <v>0</v>
      </c>
      <c r="R93" s="2">
        <f t="shared" si="17"/>
        <v>0</v>
      </c>
      <c r="S93" s="2">
        <f t="shared" si="17"/>
        <v>0</v>
      </c>
      <c r="T93" s="2">
        <f t="shared" si="17"/>
        <v>0</v>
      </c>
      <c r="U93" s="2">
        <f t="shared" si="17"/>
        <v>0</v>
      </c>
      <c r="V93" s="2">
        <f t="shared" si="17"/>
        <v>0</v>
      </c>
      <c r="W93" s="2">
        <f t="shared" si="17"/>
        <v>0</v>
      </c>
      <c r="X93" s="2">
        <f t="shared" si="17"/>
        <v>0</v>
      </c>
      <c r="Y93" s="2">
        <f t="shared" si="17"/>
        <v>0</v>
      </c>
      <c r="Z93" s="2">
        <f t="shared" si="17"/>
        <v>0</v>
      </c>
      <c r="AA93" s="2">
        <f t="shared" si="17"/>
        <v>0</v>
      </c>
      <c r="AB93" s="2">
        <f t="shared" si="17"/>
        <v>0</v>
      </c>
      <c r="AC93" s="2">
        <f t="shared" si="17"/>
        <v>0</v>
      </c>
    </row>
    <row r="94" spans="1:29" outlineLevel="2" x14ac:dyDescent="0.25"/>
    <row r="95" spans="1:29" outlineLevel="2" x14ac:dyDescent="0.25"/>
    <row r="96" spans="1:29" outlineLevel="2" x14ac:dyDescent="0.25">
      <c r="B96" s="22" t="s">
        <v>341</v>
      </c>
    </row>
    <row r="97" spans="1:29" outlineLevel="3" x14ac:dyDescent="0.25">
      <c r="A97" s="11"/>
      <c r="B97" s="11"/>
      <c r="C97" s="18"/>
      <c r="D97" s="19"/>
      <c r="E97" s="12" t="str">
        <f>Indexation!E$48</f>
        <v>CPI(H) - FYA - growth rate</v>
      </c>
      <c r="F97" s="8"/>
      <c r="G97" s="8" t="str">
        <f>Indexation!G$48</f>
        <v>%</v>
      </c>
      <c r="H97" s="8"/>
      <c r="I97" s="8"/>
      <c r="J97" s="8">
        <f>Indexation!J$48</f>
        <v>0</v>
      </c>
      <c r="K97" s="8">
        <f>Indexation!K$48</f>
        <v>0</v>
      </c>
      <c r="L97" s="8">
        <f>Indexation!L$48</f>
        <v>0</v>
      </c>
      <c r="M97" s="8">
        <f>Indexation!M$48</f>
        <v>0</v>
      </c>
      <c r="N97" s="8">
        <f>Indexation!N$48</f>
        <v>0</v>
      </c>
      <c r="O97" s="8">
        <f>Indexation!O$48</f>
        <v>0</v>
      </c>
      <c r="P97" s="8">
        <f>Indexation!P$48</f>
        <v>0</v>
      </c>
      <c r="Q97" s="8">
        <f>Indexation!Q$48</f>
        <v>0</v>
      </c>
      <c r="R97" s="8">
        <f>Indexation!R$48</f>
        <v>0</v>
      </c>
      <c r="S97" s="8">
        <f>Indexation!S$48</f>
        <v>0</v>
      </c>
      <c r="T97" s="8">
        <f>Indexation!T$48</f>
        <v>0</v>
      </c>
      <c r="U97" s="8">
        <f>Indexation!U$48</f>
        <v>0</v>
      </c>
      <c r="V97" s="8">
        <f>Indexation!V$48</f>
        <v>0</v>
      </c>
      <c r="W97" s="8">
        <f>Indexation!W$48</f>
        <v>0</v>
      </c>
      <c r="X97" s="8">
        <f>Indexation!X$48</f>
        <v>0</v>
      </c>
      <c r="Y97" s="8">
        <f>Indexation!Y$48</f>
        <v>0</v>
      </c>
      <c r="Z97" s="8">
        <f>Indexation!Z$48</f>
        <v>0</v>
      </c>
      <c r="AA97" s="8">
        <f>Indexation!AA$48</f>
        <v>0</v>
      </c>
      <c r="AB97" s="8">
        <f>Indexation!AB$48</f>
        <v>0</v>
      </c>
      <c r="AC97" s="8">
        <f>Indexation!AC$48</f>
        <v>0</v>
      </c>
    </row>
    <row r="98" spans="1:29" outlineLevel="3" x14ac:dyDescent="0.25">
      <c r="E98" s="23" t="str">
        <f t="shared" ref="E98:AC98" si="18">E$75</f>
        <v>Ofgem day ahead gas prices - growth rate</v>
      </c>
      <c r="F98" s="2"/>
      <c r="G98" s="2" t="str">
        <f t="shared" si="18"/>
        <v>%</v>
      </c>
      <c r="H98" s="2"/>
      <c r="I98" s="2"/>
      <c r="J98" s="2">
        <f t="shared" si="18"/>
        <v>0</v>
      </c>
      <c r="K98" s="2">
        <f t="shared" si="18"/>
        <v>0</v>
      </c>
      <c r="L98" s="2">
        <f t="shared" si="18"/>
        <v>0</v>
      </c>
      <c r="M98" s="2">
        <f t="shared" si="18"/>
        <v>0</v>
      </c>
      <c r="N98" s="2">
        <f t="shared" si="18"/>
        <v>0</v>
      </c>
      <c r="O98" s="2">
        <f t="shared" si="18"/>
        <v>0</v>
      </c>
      <c r="P98" s="2">
        <f t="shared" si="18"/>
        <v>0</v>
      </c>
      <c r="Q98" s="2">
        <f t="shared" si="18"/>
        <v>0</v>
      </c>
      <c r="R98" s="2">
        <f t="shared" si="18"/>
        <v>0</v>
      </c>
      <c r="S98" s="2">
        <f t="shared" si="18"/>
        <v>0</v>
      </c>
      <c r="T98" s="2">
        <f t="shared" si="18"/>
        <v>0</v>
      </c>
      <c r="U98" s="2">
        <f t="shared" si="18"/>
        <v>0</v>
      </c>
      <c r="V98" s="2">
        <f t="shared" si="18"/>
        <v>0</v>
      </c>
      <c r="W98" s="2">
        <f t="shared" si="18"/>
        <v>0</v>
      </c>
      <c r="X98" s="2">
        <f t="shared" si="18"/>
        <v>0</v>
      </c>
      <c r="Y98" s="2">
        <f t="shared" si="18"/>
        <v>0</v>
      </c>
      <c r="Z98" s="2">
        <f t="shared" si="18"/>
        <v>0</v>
      </c>
      <c r="AA98" s="2">
        <f t="shared" si="18"/>
        <v>0</v>
      </c>
      <c r="AB98" s="2">
        <f t="shared" si="18"/>
        <v>0</v>
      </c>
      <c r="AC98" s="2">
        <f t="shared" si="18"/>
        <v>0</v>
      </c>
    </row>
    <row r="99" spans="1:29" outlineLevel="3" x14ac:dyDescent="0.25">
      <c r="E99" s="23" t="s">
        <v>341</v>
      </c>
      <c r="G99" s="23" t="s">
        <v>140</v>
      </c>
      <c r="H99" s="2"/>
      <c r="J99" s="2">
        <f t="shared" ref="J99:AC99" si="19">IF(J97=-1,0,(1+J98)/(1+J97)-1)</f>
        <v>0</v>
      </c>
      <c r="K99" s="2">
        <f t="shared" si="19"/>
        <v>0</v>
      </c>
      <c r="L99" s="2">
        <f t="shared" si="19"/>
        <v>0</v>
      </c>
      <c r="M99" s="2">
        <f t="shared" si="19"/>
        <v>0</v>
      </c>
      <c r="N99" s="2">
        <f t="shared" si="19"/>
        <v>0</v>
      </c>
      <c r="O99" s="2">
        <f t="shared" si="19"/>
        <v>0</v>
      </c>
      <c r="P99" s="2">
        <f t="shared" si="19"/>
        <v>0</v>
      </c>
      <c r="Q99" s="2">
        <f t="shared" si="19"/>
        <v>0</v>
      </c>
      <c r="R99" s="2">
        <f t="shared" si="19"/>
        <v>0</v>
      </c>
      <c r="S99" s="2">
        <f t="shared" si="19"/>
        <v>0</v>
      </c>
      <c r="T99" s="2">
        <f t="shared" si="19"/>
        <v>0</v>
      </c>
      <c r="U99" s="2">
        <f t="shared" si="19"/>
        <v>0</v>
      </c>
      <c r="V99" s="2">
        <f t="shared" si="19"/>
        <v>0</v>
      </c>
      <c r="W99" s="2">
        <f t="shared" si="19"/>
        <v>0</v>
      </c>
      <c r="X99" s="2">
        <f t="shared" si="19"/>
        <v>0</v>
      </c>
      <c r="Y99" s="2">
        <f t="shared" si="19"/>
        <v>0</v>
      </c>
      <c r="Z99" s="2">
        <f t="shared" si="19"/>
        <v>0</v>
      </c>
      <c r="AA99" s="2">
        <f t="shared" si="19"/>
        <v>0</v>
      </c>
      <c r="AB99" s="2">
        <f t="shared" si="19"/>
        <v>0</v>
      </c>
      <c r="AC99" s="2">
        <f t="shared" si="19"/>
        <v>0</v>
      </c>
    </row>
    <row r="100" spans="1:29" outlineLevel="2" x14ac:dyDescent="0.25"/>
    <row r="101" spans="1:29" outlineLevel="1" x14ac:dyDescent="0.25">
      <c r="B101" s="22" t="s">
        <v>342</v>
      </c>
    </row>
    <row r="102" spans="1:29" outlineLevel="2" x14ac:dyDescent="0.25">
      <c r="B102" s="22" t="s">
        <v>343</v>
      </c>
    </row>
    <row r="103" spans="1:29" outlineLevel="3" x14ac:dyDescent="0.25">
      <c r="A103" s="11"/>
      <c r="B103" s="11"/>
      <c r="C103" s="18"/>
      <c r="D103" s="19"/>
      <c r="E103" s="12" t="str">
        <f>Inputs!E$81</f>
        <v>DESNZ industrial electricity price index, including CCL - index net of CPI(H) - opening value</v>
      </c>
      <c r="F103" s="7">
        <f>Inputs!F$81</f>
        <v>100</v>
      </c>
      <c r="G103" s="12" t="str">
        <f>Inputs!G$81</f>
        <v>Index</v>
      </c>
      <c r="H103" s="5"/>
    </row>
    <row r="104" spans="1:29" outlineLevel="3" x14ac:dyDescent="0.25">
      <c r="E104" s="23" t="str">
        <f t="shared" ref="E104:AC104" si="20">E$81</f>
        <v>DESNZ industrial electricity price index, including CCL - growth rate net of CPI(H)</v>
      </c>
      <c r="F104" s="2"/>
      <c r="G104" s="2" t="str">
        <f t="shared" si="20"/>
        <v>%</v>
      </c>
      <c r="H104" s="2"/>
      <c r="I104" s="2"/>
      <c r="J104" s="2">
        <f t="shared" si="20"/>
        <v>0</v>
      </c>
      <c r="K104" s="2">
        <f t="shared" si="20"/>
        <v>0</v>
      </c>
      <c r="L104" s="2">
        <f t="shared" si="20"/>
        <v>0</v>
      </c>
      <c r="M104" s="2">
        <f t="shared" si="20"/>
        <v>0</v>
      </c>
      <c r="N104" s="2">
        <f t="shared" si="20"/>
        <v>0</v>
      </c>
      <c r="O104" s="2">
        <f t="shared" si="20"/>
        <v>0</v>
      </c>
      <c r="P104" s="2">
        <f t="shared" si="20"/>
        <v>0</v>
      </c>
      <c r="Q104" s="2">
        <f t="shared" si="20"/>
        <v>0</v>
      </c>
      <c r="R104" s="2">
        <f t="shared" si="20"/>
        <v>0</v>
      </c>
      <c r="S104" s="2">
        <f t="shared" si="20"/>
        <v>0</v>
      </c>
      <c r="T104" s="2">
        <f t="shared" si="20"/>
        <v>0</v>
      </c>
      <c r="U104" s="2">
        <f t="shared" si="20"/>
        <v>0</v>
      </c>
      <c r="V104" s="2">
        <f t="shared" si="20"/>
        <v>0</v>
      </c>
      <c r="W104" s="2">
        <f t="shared" si="20"/>
        <v>0</v>
      </c>
      <c r="X104" s="2">
        <f t="shared" si="20"/>
        <v>0</v>
      </c>
      <c r="Y104" s="2">
        <f t="shared" si="20"/>
        <v>0</v>
      </c>
      <c r="Z104" s="2">
        <f t="shared" si="20"/>
        <v>0</v>
      </c>
      <c r="AA104" s="2">
        <f t="shared" si="20"/>
        <v>0</v>
      </c>
      <c r="AB104" s="2">
        <f t="shared" si="20"/>
        <v>0</v>
      </c>
      <c r="AC104" s="2">
        <f t="shared" si="20"/>
        <v>0</v>
      </c>
    </row>
    <row r="105" spans="1:29" outlineLevel="3" x14ac:dyDescent="0.25">
      <c r="A105" s="11"/>
      <c r="B105" s="11"/>
      <c r="C105" s="18"/>
      <c r="D105" s="19"/>
      <c r="E105" s="12" t="str">
        <f>Time!E$20</f>
        <v>Model start date flag</v>
      </c>
      <c r="F105" s="3"/>
      <c r="G105" s="3" t="str">
        <f>Time!G$20</f>
        <v>flag</v>
      </c>
      <c r="H105" s="3"/>
      <c r="I105" s="3"/>
      <c r="J105" s="3">
        <f>Time!J$20</f>
        <v>1</v>
      </c>
      <c r="K105" s="3">
        <f>Time!K$20</f>
        <v>0</v>
      </c>
      <c r="L105" s="3">
        <f>Time!L$20</f>
        <v>0</v>
      </c>
      <c r="M105" s="3">
        <f>Time!M$20</f>
        <v>0</v>
      </c>
      <c r="N105" s="3">
        <f>Time!N$20</f>
        <v>0</v>
      </c>
      <c r="O105" s="3">
        <f>Time!O$20</f>
        <v>0</v>
      </c>
      <c r="P105" s="3">
        <f>Time!P$20</f>
        <v>0</v>
      </c>
      <c r="Q105" s="3">
        <f>Time!Q$20</f>
        <v>0</v>
      </c>
      <c r="R105" s="3">
        <f>Time!R$20</f>
        <v>0</v>
      </c>
      <c r="S105" s="3">
        <f>Time!S$20</f>
        <v>0</v>
      </c>
      <c r="T105" s="3">
        <f>Time!T$20</f>
        <v>0</v>
      </c>
      <c r="U105" s="3">
        <f>Time!U$20</f>
        <v>0</v>
      </c>
      <c r="V105" s="3">
        <f>Time!V$20</f>
        <v>0</v>
      </c>
      <c r="W105" s="3">
        <f>Time!W$20</f>
        <v>0</v>
      </c>
      <c r="X105" s="3">
        <f>Time!X$20</f>
        <v>0</v>
      </c>
      <c r="Y105" s="3">
        <f>Time!Y$20</f>
        <v>0</v>
      </c>
      <c r="Z105" s="3">
        <f>Time!Z$20</f>
        <v>0</v>
      </c>
      <c r="AA105" s="3">
        <f>Time!AA$20</f>
        <v>0</v>
      </c>
      <c r="AB105" s="3">
        <f>Time!AB$20</f>
        <v>0</v>
      </c>
      <c r="AC105" s="3">
        <f>Time!AC$20</f>
        <v>0</v>
      </c>
    </row>
    <row r="106" spans="1:29" outlineLevel="3" x14ac:dyDescent="0.25">
      <c r="E106" s="23" t="s">
        <v>343</v>
      </c>
      <c r="G106" s="23" t="s">
        <v>75</v>
      </c>
      <c r="H106" s="5"/>
      <c r="J106" s="5">
        <f t="shared" ref="J106:AC106" si="21">IF(J105=1,$F103,I106*(1+J104))</f>
        <v>100</v>
      </c>
      <c r="K106" s="5">
        <f t="shared" si="21"/>
        <v>100</v>
      </c>
      <c r="L106" s="5">
        <f t="shared" si="21"/>
        <v>100</v>
      </c>
      <c r="M106" s="5">
        <f t="shared" si="21"/>
        <v>100</v>
      </c>
      <c r="N106" s="5">
        <f t="shared" si="21"/>
        <v>100</v>
      </c>
      <c r="O106" s="5">
        <f t="shared" si="21"/>
        <v>100</v>
      </c>
      <c r="P106" s="5">
        <f t="shared" si="21"/>
        <v>100</v>
      </c>
      <c r="Q106" s="5">
        <f t="shared" si="21"/>
        <v>100</v>
      </c>
      <c r="R106" s="5">
        <f t="shared" si="21"/>
        <v>100</v>
      </c>
      <c r="S106" s="5">
        <f t="shared" si="21"/>
        <v>100</v>
      </c>
      <c r="T106" s="5">
        <f t="shared" si="21"/>
        <v>100</v>
      </c>
      <c r="U106" s="5">
        <f t="shared" si="21"/>
        <v>100</v>
      </c>
      <c r="V106" s="5">
        <f t="shared" si="21"/>
        <v>100</v>
      </c>
      <c r="W106" s="5">
        <f t="shared" si="21"/>
        <v>100</v>
      </c>
      <c r="X106" s="5">
        <f t="shared" si="21"/>
        <v>100</v>
      </c>
      <c r="Y106" s="5">
        <f t="shared" si="21"/>
        <v>100</v>
      </c>
      <c r="Z106" s="5">
        <f t="shared" si="21"/>
        <v>100</v>
      </c>
      <c r="AA106" s="5">
        <f t="shared" si="21"/>
        <v>100</v>
      </c>
      <c r="AB106" s="5">
        <f t="shared" si="21"/>
        <v>100</v>
      </c>
      <c r="AC106" s="5">
        <f t="shared" si="21"/>
        <v>100</v>
      </c>
    </row>
    <row r="107" spans="1:29" outlineLevel="2" x14ac:dyDescent="0.25"/>
    <row r="108" spans="1:29" outlineLevel="2" x14ac:dyDescent="0.25"/>
    <row r="109" spans="1:29" outlineLevel="2" x14ac:dyDescent="0.25">
      <c r="B109" s="22" t="s">
        <v>344</v>
      </c>
    </row>
    <row r="110" spans="1:29" outlineLevel="3" x14ac:dyDescent="0.25">
      <c r="A110" s="11"/>
      <c r="B110" s="11"/>
      <c r="C110" s="18"/>
      <c r="D110" s="19"/>
      <c r="E110" s="12" t="str">
        <f>Inputs!E$82</f>
        <v>DESNZ industrial gas price index, including CCL - index net of CPI(H) - opening value</v>
      </c>
      <c r="F110" s="7">
        <f>Inputs!F$82</f>
        <v>100</v>
      </c>
      <c r="G110" s="12" t="str">
        <f>Inputs!G$82</f>
        <v>Index</v>
      </c>
      <c r="H110" s="5"/>
    </row>
    <row r="111" spans="1:29" outlineLevel="3" x14ac:dyDescent="0.25">
      <c r="E111" s="23" t="str">
        <f t="shared" ref="E111:AC111" si="22">E$87</f>
        <v>DESNZ industrial gas price index, including CCL - growth rate net of CPI(H)</v>
      </c>
      <c r="F111" s="2"/>
      <c r="G111" s="2" t="str">
        <f t="shared" si="22"/>
        <v>%</v>
      </c>
      <c r="H111" s="2"/>
      <c r="I111" s="2"/>
      <c r="J111" s="2">
        <f t="shared" si="22"/>
        <v>0</v>
      </c>
      <c r="K111" s="2">
        <f t="shared" si="22"/>
        <v>0</v>
      </c>
      <c r="L111" s="2">
        <f t="shared" si="22"/>
        <v>0</v>
      </c>
      <c r="M111" s="2">
        <f t="shared" si="22"/>
        <v>0</v>
      </c>
      <c r="N111" s="2">
        <f t="shared" si="22"/>
        <v>0</v>
      </c>
      <c r="O111" s="2">
        <f t="shared" si="22"/>
        <v>0</v>
      </c>
      <c r="P111" s="2">
        <f t="shared" si="22"/>
        <v>0</v>
      </c>
      <c r="Q111" s="2">
        <f t="shared" si="22"/>
        <v>0</v>
      </c>
      <c r="R111" s="2">
        <f t="shared" si="22"/>
        <v>0</v>
      </c>
      <c r="S111" s="2">
        <f t="shared" si="22"/>
        <v>0</v>
      </c>
      <c r="T111" s="2">
        <f t="shared" si="22"/>
        <v>0</v>
      </c>
      <c r="U111" s="2">
        <f t="shared" si="22"/>
        <v>0</v>
      </c>
      <c r="V111" s="2">
        <f t="shared" si="22"/>
        <v>0</v>
      </c>
      <c r="W111" s="2">
        <f t="shared" si="22"/>
        <v>0</v>
      </c>
      <c r="X111" s="2">
        <f t="shared" si="22"/>
        <v>0</v>
      </c>
      <c r="Y111" s="2">
        <f t="shared" si="22"/>
        <v>0</v>
      </c>
      <c r="Z111" s="2">
        <f t="shared" si="22"/>
        <v>0</v>
      </c>
      <c r="AA111" s="2">
        <f t="shared" si="22"/>
        <v>0</v>
      </c>
      <c r="AB111" s="2">
        <f t="shared" si="22"/>
        <v>0</v>
      </c>
      <c r="AC111" s="2">
        <f t="shared" si="22"/>
        <v>0</v>
      </c>
    </row>
    <row r="112" spans="1:29" outlineLevel="3" x14ac:dyDescent="0.25">
      <c r="A112" s="11"/>
      <c r="B112" s="11"/>
      <c r="C112" s="18"/>
      <c r="D112" s="19"/>
      <c r="E112" s="12" t="str">
        <f>Time!E$20</f>
        <v>Model start date flag</v>
      </c>
      <c r="F112" s="3"/>
      <c r="G112" s="3" t="str">
        <f>Time!G$20</f>
        <v>flag</v>
      </c>
      <c r="H112" s="3"/>
      <c r="I112" s="3"/>
      <c r="J112" s="3">
        <f>Time!J$20</f>
        <v>1</v>
      </c>
      <c r="K112" s="3">
        <f>Time!K$20</f>
        <v>0</v>
      </c>
      <c r="L112" s="3">
        <f>Time!L$20</f>
        <v>0</v>
      </c>
      <c r="M112" s="3">
        <f>Time!M$20</f>
        <v>0</v>
      </c>
      <c r="N112" s="3">
        <f>Time!N$20</f>
        <v>0</v>
      </c>
      <c r="O112" s="3">
        <f>Time!O$20</f>
        <v>0</v>
      </c>
      <c r="P112" s="3">
        <f>Time!P$20</f>
        <v>0</v>
      </c>
      <c r="Q112" s="3">
        <f>Time!Q$20</f>
        <v>0</v>
      </c>
      <c r="R112" s="3">
        <f>Time!R$20</f>
        <v>0</v>
      </c>
      <c r="S112" s="3">
        <f>Time!S$20</f>
        <v>0</v>
      </c>
      <c r="T112" s="3">
        <f>Time!T$20</f>
        <v>0</v>
      </c>
      <c r="U112" s="3">
        <f>Time!U$20</f>
        <v>0</v>
      </c>
      <c r="V112" s="3">
        <f>Time!V$20</f>
        <v>0</v>
      </c>
      <c r="W112" s="3">
        <f>Time!W$20</f>
        <v>0</v>
      </c>
      <c r="X112" s="3">
        <f>Time!X$20</f>
        <v>0</v>
      </c>
      <c r="Y112" s="3">
        <f>Time!Y$20</f>
        <v>0</v>
      </c>
      <c r="Z112" s="3">
        <f>Time!Z$20</f>
        <v>0</v>
      </c>
      <c r="AA112" s="3">
        <f>Time!AA$20</f>
        <v>0</v>
      </c>
      <c r="AB112" s="3">
        <f>Time!AB$20</f>
        <v>0</v>
      </c>
      <c r="AC112" s="3">
        <f>Time!AC$20</f>
        <v>0</v>
      </c>
    </row>
    <row r="113" spans="1:29" outlineLevel="3" x14ac:dyDescent="0.25">
      <c r="E113" s="23" t="s">
        <v>344</v>
      </c>
      <c r="G113" s="23" t="s">
        <v>75</v>
      </c>
      <c r="H113" s="5"/>
      <c r="J113" s="5">
        <f t="shared" ref="J113:AC113" si="23">IF(J112=1,$F110,I113*(1+J111))</f>
        <v>100</v>
      </c>
      <c r="K113" s="5">
        <f t="shared" si="23"/>
        <v>100</v>
      </c>
      <c r="L113" s="5">
        <f t="shared" si="23"/>
        <v>100</v>
      </c>
      <c r="M113" s="5">
        <f t="shared" si="23"/>
        <v>100</v>
      </c>
      <c r="N113" s="5">
        <f t="shared" si="23"/>
        <v>100</v>
      </c>
      <c r="O113" s="5">
        <f t="shared" si="23"/>
        <v>100</v>
      </c>
      <c r="P113" s="5">
        <f t="shared" si="23"/>
        <v>100</v>
      </c>
      <c r="Q113" s="5">
        <f t="shared" si="23"/>
        <v>100</v>
      </c>
      <c r="R113" s="5">
        <f t="shared" si="23"/>
        <v>100</v>
      </c>
      <c r="S113" s="5">
        <f t="shared" si="23"/>
        <v>100</v>
      </c>
      <c r="T113" s="5">
        <f t="shared" si="23"/>
        <v>100</v>
      </c>
      <c r="U113" s="5">
        <f t="shared" si="23"/>
        <v>100</v>
      </c>
      <c r="V113" s="5">
        <f t="shared" si="23"/>
        <v>100</v>
      </c>
      <c r="W113" s="5">
        <f t="shared" si="23"/>
        <v>100</v>
      </c>
      <c r="X113" s="5">
        <f t="shared" si="23"/>
        <v>100</v>
      </c>
      <c r="Y113" s="5">
        <f t="shared" si="23"/>
        <v>100</v>
      </c>
      <c r="Z113" s="5">
        <f t="shared" si="23"/>
        <v>100</v>
      </c>
      <c r="AA113" s="5">
        <f t="shared" si="23"/>
        <v>100</v>
      </c>
      <c r="AB113" s="5">
        <f t="shared" si="23"/>
        <v>100</v>
      </c>
      <c r="AC113" s="5">
        <f t="shared" si="23"/>
        <v>100</v>
      </c>
    </row>
    <row r="114" spans="1:29" outlineLevel="2" x14ac:dyDescent="0.25"/>
    <row r="115" spans="1:29" outlineLevel="2" x14ac:dyDescent="0.25"/>
    <row r="116" spans="1:29" outlineLevel="2" x14ac:dyDescent="0.25">
      <c r="B116" s="22" t="s">
        <v>345</v>
      </c>
    </row>
    <row r="117" spans="1:29" outlineLevel="3" x14ac:dyDescent="0.25">
      <c r="A117" s="11"/>
      <c r="B117" s="11"/>
      <c r="C117" s="18"/>
      <c r="D117" s="19"/>
      <c r="E117" s="12" t="str">
        <f>Inputs!E$83</f>
        <v>Ofgem day ahead electricity baseload prices - index net of CPI(H) - opening value</v>
      </c>
      <c r="F117" s="7">
        <f>Inputs!F$83</f>
        <v>100</v>
      </c>
      <c r="G117" s="12" t="str">
        <f>Inputs!G$83</f>
        <v>Index</v>
      </c>
      <c r="H117" s="5"/>
    </row>
    <row r="118" spans="1:29" outlineLevel="3" x14ac:dyDescent="0.25">
      <c r="E118" s="23" t="str">
        <f t="shared" ref="E118:AC118" si="24">E$93</f>
        <v>Ofgem day ahead electricity baseload prices - growth rate net of CPI(H)</v>
      </c>
      <c r="F118" s="2"/>
      <c r="G118" s="2" t="str">
        <f t="shared" si="24"/>
        <v>%</v>
      </c>
      <c r="H118" s="2"/>
      <c r="I118" s="2"/>
      <c r="J118" s="2">
        <f t="shared" si="24"/>
        <v>0</v>
      </c>
      <c r="K118" s="2">
        <f t="shared" si="24"/>
        <v>0</v>
      </c>
      <c r="L118" s="2">
        <f t="shared" si="24"/>
        <v>0</v>
      </c>
      <c r="M118" s="2">
        <f t="shared" si="24"/>
        <v>0</v>
      </c>
      <c r="N118" s="2">
        <f t="shared" si="24"/>
        <v>0</v>
      </c>
      <c r="O118" s="2">
        <f t="shared" si="24"/>
        <v>0</v>
      </c>
      <c r="P118" s="2">
        <f t="shared" si="24"/>
        <v>0</v>
      </c>
      <c r="Q118" s="2">
        <f t="shared" si="24"/>
        <v>0</v>
      </c>
      <c r="R118" s="2">
        <f t="shared" si="24"/>
        <v>0</v>
      </c>
      <c r="S118" s="2">
        <f t="shared" si="24"/>
        <v>0</v>
      </c>
      <c r="T118" s="2">
        <f t="shared" si="24"/>
        <v>0</v>
      </c>
      <c r="U118" s="2">
        <f t="shared" si="24"/>
        <v>0</v>
      </c>
      <c r="V118" s="2">
        <f t="shared" si="24"/>
        <v>0</v>
      </c>
      <c r="W118" s="2">
        <f t="shared" si="24"/>
        <v>0</v>
      </c>
      <c r="X118" s="2">
        <f t="shared" si="24"/>
        <v>0</v>
      </c>
      <c r="Y118" s="2">
        <f t="shared" si="24"/>
        <v>0</v>
      </c>
      <c r="Z118" s="2">
        <f t="shared" si="24"/>
        <v>0</v>
      </c>
      <c r="AA118" s="2">
        <f t="shared" si="24"/>
        <v>0</v>
      </c>
      <c r="AB118" s="2">
        <f t="shared" si="24"/>
        <v>0</v>
      </c>
      <c r="AC118" s="2">
        <f t="shared" si="24"/>
        <v>0</v>
      </c>
    </row>
    <row r="119" spans="1:29" outlineLevel="3" x14ac:dyDescent="0.25">
      <c r="A119" s="11"/>
      <c r="B119" s="11"/>
      <c r="C119" s="18"/>
      <c r="D119" s="19"/>
      <c r="E119" s="12" t="str">
        <f>Time!E$20</f>
        <v>Model start date flag</v>
      </c>
      <c r="F119" s="3"/>
      <c r="G119" s="3" t="str">
        <f>Time!G$20</f>
        <v>flag</v>
      </c>
      <c r="H119" s="3"/>
      <c r="I119" s="3"/>
      <c r="J119" s="3">
        <f>Time!J$20</f>
        <v>1</v>
      </c>
      <c r="K119" s="3">
        <f>Time!K$20</f>
        <v>0</v>
      </c>
      <c r="L119" s="3">
        <f>Time!L$20</f>
        <v>0</v>
      </c>
      <c r="M119" s="3">
        <f>Time!M$20</f>
        <v>0</v>
      </c>
      <c r="N119" s="3">
        <f>Time!N$20</f>
        <v>0</v>
      </c>
      <c r="O119" s="3">
        <f>Time!O$20</f>
        <v>0</v>
      </c>
      <c r="P119" s="3">
        <f>Time!P$20</f>
        <v>0</v>
      </c>
      <c r="Q119" s="3">
        <f>Time!Q$20</f>
        <v>0</v>
      </c>
      <c r="R119" s="3">
        <f>Time!R$20</f>
        <v>0</v>
      </c>
      <c r="S119" s="3">
        <f>Time!S$20</f>
        <v>0</v>
      </c>
      <c r="T119" s="3">
        <f>Time!T$20</f>
        <v>0</v>
      </c>
      <c r="U119" s="3">
        <f>Time!U$20</f>
        <v>0</v>
      </c>
      <c r="V119" s="3">
        <f>Time!V$20</f>
        <v>0</v>
      </c>
      <c r="W119" s="3">
        <f>Time!W$20</f>
        <v>0</v>
      </c>
      <c r="X119" s="3">
        <f>Time!X$20</f>
        <v>0</v>
      </c>
      <c r="Y119" s="3">
        <f>Time!Y$20</f>
        <v>0</v>
      </c>
      <c r="Z119" s="3">
        <f>Time!Z$20</f>
        <v>0</v>
      </c>
      <c r="AA119" s="3">
        <f>Time!AA$20</f>
        <v>0</v>
      </c>
      <c r="AB119" s="3">
        <f>Time!AB$20</f>
        <v>0</v>
      </c>
      <c r="AC119" s="3">
        <f>Time!AC$20</f>
        <v>0</v>
      </c>
    </row>
    <row r="120" spans="1:29" outlineLevel="3" x14ac:dyDescent="0.25">
      <c r="E120" s="23" t="s">
        <v>345</v>
      </c>
      <c r="G120" s="23" t="s">
        <v>75</v>
      </c>
      <c r="H120" s="5"/>
      <c r="J120" s="5">
        <f t="shared" ref="J120:AC120" si="25">IF(J119=1,$F117,I120*(1+J118))</f>
        <v>100</v>
      </c>
      <c r="K120" s="5">
        <f t="shared" si="25"/>
        <v>100</v>
      </c>
      <c r="L120" s="5">
        <f t="shared" si="25"/>
        <v>100</v>
      </c>
      <c r="M120" s="5">
        <f t="shared" si="25"/>
        <v>100</v>
      </c>
      <c r="N120" s="5">
        <f t="shared" si="25"/>
        <v>100</v>
      </c>
      <c r="O120" s="5">
        <f t="shared" si="25"/>
        <v>100</v>
      </c>
      <c r="P120" s="5">
        <f t="shared" si="25"/>
        <v>100</v>
      </c>
      <c r="Q120" s="5">
        <f t="shared" si="25"/>
        <v>100</v>
      </c>
      <c r="R120" s="5">
        <f t="shared" si="25"/>
        <v>100</v>
      </c>
      <c r="S120" s="5">
        <f t="shared" si="25"/>
        <v>100</v>
      </c>
      <c r="T120" s="5">
        <f t="shared" si="25"/>
        <v>100</v>
      </c>
      <c r="U120" s="5">
        <f t="shared" si="25"/>
        <v>100</v>
      </c>
      <c r="V120" s="5">
        <f t="shared" si="25"/>
        <v>100</v>
      </c>
      <c r="W120" s="5">
        <f t="shared" si="25"/>
        <v>100</v>
      </c>
      <c r="X120" s="5">
        <f t="shared" si="25"/>
        <v>100</v>
      </c>
      <c r="Y120" s="5">
        <f t="shared" si="25"/>
        <v>100</v>
      </c>
      <c r="Z120" s="5">
        <f t="shared" si="25"/>
        <v>100</v>
      </c>
      <c r="AA120" s="5">
        <f t="shared" si="25"/>
        <v>100</v>
      </c>
      <c r="AB120" s="5">
        <f t="shared" si="25"/>
        <v>100</v>
      </c>
      <c r="AC120" s="5">
        <f t="shared" si="25"/>
        <v>100</v>
      </c>
    </row>
    <row r="121" spans="1:29" outlineLevel="2" x14ac:dyDescent="0.25"/>
    <row r="122" spans="1:29" outlineLevel="2" x14ac:dyDescent="0.25"/>
    <row r="123" spans="1:29" outlineLevel="2" x14ac:dyDescent="0.25">
      <c r="B123" s="22" t="s">
        <v>346</v>
      </c>
    </row>
    <row r="124" spans="1:29" outlineLevel="3" x14ac:dyDescent="0.25">
      <c r="A124" s="11"/>
      <c r="B124" s="11"/>
      <c r="C124" s="18"/>
      <c r="D124" s="19"/>
      <c r="E124" s="12" t="str">
        <f>Inputs!E$84</f>
        <v>Ofgem day ahead gas prices - index net of CPI(H) - opening value</v>
      </c>
      <c r="F124" s="7">
        <f>Inputs!F$84</f>
        <v>100</v>
      </c>
      <c r="G124" s="12" t="str">
        <f>Inputs!G$84</f>
        <v>Index</v>
      </c>
      <c r="H124" s="5"/>
    </row>
    <row r="125" spans="1:29" outlineLevel="3" x14ac:dyDescent="0.25">
      <c r="E125" s="23" t="str">
        <f t="shared" ref="E125:AC125" si="26">E$99</f>
        <v>Ofgem day ahead gas prices - growth rate net of CPI(H)</v>
      </c>
      <c r="F125" s="2"/>
      <c r="G125" s="2" t="str">
        <f t="shared" si="26"/>
        <v>%</v>
      </c>
      <c r="H125" s="2"/>
      <c r="I125" s="2"/>
      <c r="J125" s="2">
        <f t="shared" si="26"/>
        <v>0</v>
      </c>
      <c r="K125" s="2">
        <f t="shared" si="26"/>
        <v>0</v>
      </c>
      <c r="L125" s="2">
        <f t="shared" si="26"/>
        <v>0</v>
      </c>
      <c r="M125" s="2">
        <f t="shared" si="26"/>
        <v>0</v>
      </c>
      <c r="N125" s="2">
        <f t="shared" si="26"/>
        <v>0</v>
      </c>
      <c r="O125" s="2">
        <f t="shared" si="26"/>
        <v>0</v>
      </c>
      <c r="P125" s="2">
        <f t="shared" si="26"/>
        <v>0</v>
      </c>
      <c r="Q125" s="2">
        <f t="shared" si="26"/>
        <v>0</v>
      </c>
      <c r="R125" s="2">
        <f t="shared" si="26"/>
        <v>0</v>
      </c>
      <c r="S125" s="2">
        <f t="shared" si="26"/>
        <v>0</v>
      </c>
      <c r="T125" s="2">
        <f t="shared" si="26"/>
        <v>0</v>
      </c>
      <c r="U125" s="2">
        <f t="shared" si="26"/>
        <v>0</v>
      </c>
      <c r="V125" s="2">
        <f t="shared" si="26"/>
        <v>0</v>
      </c>
      <c r="W125" s="2">
        <f t="shared" si="26"/>
        <v>0</v>
      </c>
      <c r="X125" s="2">
        <f t="shared" si="26"/>
        <v>0</v>
      </c>
      <c r="Y125" s="2">
        <f t="shared" si="26"/>
        <v>0</v>
      </c>
      <c r="Z125" s="2">
        <f t="shared" si="26"/>
        <v>0</v>
      </c>
      <c r="AA125" s="2">
        <f t="shared" si="26"/>
        <v>0</v>
      </c>
      <c r="AB125" s="2">
        <f t="shared" si="26"/>
        <v>0</v>
      </c>
      <c r="AC125" s="2">
        <f t="shared" si="26"/>
        <v>0</v>
      </c>
    </row>
    <row r="126" spans="1:29" outlineLevel="3" x14ac:dyDescent="0.25">
      <c r="A126" s="11"/>
      <c r="B126" s="11"/>
      <c r="C126" s="18"/>
      <c r="D126" s="19"/>
      <c r="E126" s="12" t="str">
        <f>Time!E$20</f>
        <v>Model start date flag</v>
      </c>
      <c r="F126" s="3"/>
      <c r="G126" s="3" t="str">
        <f>Time!G$20</f>
        <v>flag</v>
      </c>
      <c r="H126" s="3">
        <f>Time!H$20</f>
        <v>0</v>
      </c>
      <c r="I126" s="3"/>
      <c r="J126" s="3">
        <f>Time!J$20</f>
        <v>1</v>
      </c>
      <c r="K126" s="3">
        <f>Time!K$20</f>
        <v>0</v>
      </c>
      <c r="L126" s="3">
        <f>Time!L$20</f>
        <v>0</v>
      </c>
      <c r="M126" s="3">
        <f>Time!M$20</f>
        <v>0</v>
      </c>
      <c r="N126" s="3">
        <f>Time!N$20</f>
        <v>0</v>
      </c>
      <c r="O126" s="3">
        <f>Time!O$20</f>
        <v>0</v>
      </c>
      <c r="P126" s="3">
        <f>Time!P$20</f>
        <v>0</v>
      </c>
      <c r="Q126" s="3">
        <f>Time!Q$20</f>
        <v>0</v>
      </c>
      <c r="R126" s="3">
        <f>Time!R$20</f>
        <v>0</v>
      </c>
      <c r="S126" s="3">
        <f>Time!S$20</f>
        <v>0</v>
      </c>
      <c r="T126" s="3">
        <f>Time!T$20</f>
        <v>0</v>
      </c>
      <c r="U126" s="3">
        <f>Time!U$20</f>
        <v>0</v>
      </c>
      <c r="V126" s="3">
        <f>Time!V$20</f>
        <v>0</v>
      </c>
      <c r="W126" s="3">
        <f>Time!W$20</f>
        <v>0</v>
      </c>
      <c r="X126" s="3">
        <f>Time!X$20</f>
        <v>0</v>
      </c>
      <c r="Y126" s="3">
        <f>Time!Y$20</f>
        <v>0</v>
      </c>
      <c r="Z126" s="3">
        <f>Time!Z$20</f>
        <v>0</v>
      </c>
      <c r="AA126" s="3">
        <f>Time!AA$20</f>
        <v>0</v>
      </c>
      <c r="AB126" s="3">
        <f>Time!AB$20</f>
        <v>0</v>
      </c>
      <c r="AC126" s="3">
        <f>Time!AC$20</f>
        <v>0</v>
      </c>
    </row>
    <row r="127" spans="1:29" outlineLevel="3" x14ac:dyDescent="0.25">
      <c r="E127" s="23" t="s">
        <v>346</v>
      </c>
      <c r="G127" s="23" t="s">
        <v>75</v>
      </c>
      <c r="H127" s="5"/>
      <c r="J127" s="5">
        <f t="shared" ref="J127:AC127" si="27">IF(J126=1,$F124,I127*(1+J125))</f>
        <v>100</v>
      </c>
      <c r="K127" s="5">
        <f t="shared" si="27"/>
        <v>100</v>
      </c>
      <c r="L127" s="5">
        <f t="shared" si="27"/>
        <v>100</v>
      </c>
      <c r="M127" s="5">
        <f t="shared" si="27"/>
        <v>100</v>
      </c>
      <c r="N127" s="5">
        <f t="shared" si="27"/>
        <v>100</v>
      </c>
      <c r="O127" s="5">
        <f t="shared" si="27"/>
        <v>100</v>
      </c>
      <c r="P127" s="5">
        <f t="shared" si="27"/>
        <v>100</v>
      </c>
      <c r="Q127" s="5">
        <f t="shared" si="27"/>
        <v>100</v>
      </c>
      <c r="R127" s="5">
        <f t="shared" si="27"/>
        <v>100</v>
      </c>
      <c r="S127" s="5">
        <f t="shared" si="27"/>
        <v>100</v>
      </c>
      <c r="T127" s="5">
        <f t="shared" si="27"/>
        <v>100</v>
      </c>
      <c r="U127" s="5">
        <f t="shared" si="27"/>
        <v>100</v>
      </c>
      <c r="V127" s="5">
        <f t="shared" si="27"/>
        <v>100</v>
      </c>
      <c r="W127" s="5">
        <f t="shared" si="27"/>
        <v>100</v>
      </c>
      <c r="X127" s="5">
        <f t="shared" si="27"/>
        <v>100</v>
      </c>
      <c r="Y127" s="5">
        <f t="shared" si="27"/>
        <v>100</v>
      </c>
      <c r="Z127" s="5">
        <f t="shared" si="27"/>
        <v>100</v>
      </c>
      <c r="AA127" s="5">
        <f t="shared" si="27"/>
        <v>100</v>
      </c>
      <c r="AB127" s="5">
        <f t="shared" si="27"/>
        <v>100</v>
      </c>
      <c r="AC127" s="5">
        <f t="shared" si="27"/>
        <v>100</v>
      </c>
    </row>
    <row r="128" spans="1:29" outlineLevel="2" x14ac:dyDescent="0.25"/>
    <row r="129" spans="1:29" outlineLevel="1" x14ac:dyDescent="0.25">
      <c r="B129" s="22" t="s">
        <v>347</v>
      </c>
    </row>
    <row r="130" spans="1:29" outlineLevel="2" x14ac:dyDescent="0.25">
      <c r="B130" s="22" t="s">
        <v>348</v>
      </c>
    </row>
    <row r="131" spans="1:29" outlineLevel="3" x14ac:dyDescent="0.25">
      <c r="E131" s="23" t="str">
        <f t="shared" ref="E131:AC131" si="28">E$106</f>
        <v>DESNZ industrial electricity price index, including CCL - index net of CPI(H)</v>
      </c>
      <c r="F131" s="5"/>
      <c r="G131" s="5" t="str">
        <f t="shared" si="28"/>
        <v>Index</v>
      </c>
      <c r="H131" s="5"/>
      <c r="I131" s="5"/>
      <c r="J131" s="5">
        <f t="shared" si="28"/>
        <v>100</v>
      </c>
      <c r="K131" s="5">
        <f t="shared" si="28"/>
        <v>100</v>
      </c>
      <c r="L131" s="5">
        <f t="shared" si="28"/>
        <v>100</v>
      </c>
      <c r="M131" s="5">
        <f t="shared" si="28"/>
        <v>100</v>
      </c>
      <c r="N131" s="5">
        <f t="shared" si="28"/>
        <v>100</v>
      </c>
      <c r="O131" s="5">
        <f t="shared" si="28"/>
        <v>100</v>
      </c>
      <c r="P131" s="5">
        <f t="shared" si="28"/>
        <v>100</v>
      </c>
      <c r="Q131" s="5">
        <f t="shared" si="28"/>
        <v>100</v>
      </c>
      <c r="R131" s="5">
        <f t="shared" si="28"/>
        <v>100</v>
      </c>
      <c r="S131" s="5">
        <f t="shared" si="28"/>
        <v>100</v>
      </c>
      <c r="T131" s="5">
        <f t="shared" si="28"/>
        <v>100</v>
      </c>
      <c r="U131" s="5">
        <f t="shared" si="28"/>
        <v>100</v>
      </c>
      <c r="V131" s="5">
        <f t="shared" si="28"/>
        <v>100</v>
      </c>
      <c r="W131" s="5">
        <f t="shared" si="28"/>
        <v>100</v>
      </c>
      <c r="X131" s="5">
        <f t="shared" si="28"/>
        <v>100</v>
      </c>
      <c r="Y131" s="5">
        <f t="shared" si="28"/>
        <v>100</v>
      </c>
      <c r="Z131" s="5">
        <f t="shared" si="28"/>
        <v>100</v>
      </c>
      <c r="AA131" s="5">
        <f t="shared" si="28"/>
        <v>100</v>
      </c>
      <c r="AB131" s="5">
        <f t="shared" si="28"/>
        <v>100</v>
      </c>
      <c r="AC131" s="5">
        <f t="shared" si="28"/>
        <v>100</v>
      </c>
    </row>
    <row r="132" spans="1:29" outlineLevel="3" x14ac:dyDescent="0.25">
      <c r="A132" s="11"/>
      <c r="B132" s="11"/>
      <c r="C132" s="18"/>
      <c r="D132" s="81"/>
      <c r="E132" s="12" t="str">
        <f>Time!E$36</f>
        <v>Pre forecast period flag</v>
      </c>
      <c r="F132" s="3"/>
      <c r="G132" s="3" t="str">
        <f>Time!G$36</f>
        <v>flag</v>
      </c>
      <c r="H132" s="3"/>
      <c r="I132" s="3"/>
      <c r="J132" s="3">
        <f>Time!J$36</f>
        <v>1</v>
      </c>
      <c r="K132" s="3">
        <f>Time!K$36</f>
        <v>1</v>
      </c>
      <c r="L132" s="3">
        <f>Time!L$36</f>
        <v>1</v>
      </c>
      <c r="M132" s="3">
        <f>Time!M$36</f>
        <v>1</v>
      </c>
      <c r="N132" s="3">
        <f>Time!N$36</f>
        <v>1</v>
      </c>
      <c r="O132" s="3">
        <f>Time!O$36</f>
        <v>1</v>
      </c>
      <c r="P132" s="3">
        <f>Time!P$36</f>
        <v>1</v>
      </c>
      <c r="Q132" s="3">
        <f>Time!Q$36</f>
        <v>1</v>
      </c>
      <c r="R132" s="3">
        <f>Time!R$36</f>
        <v>1</v>
      </c>
      <c r="S132" s="3">
        <f>Time!S$36</f>
        <v>1</v>
      </c>
      <c r="T132" s="3">
        <f>Time!T$36</f>
        <v>1</v>
      </c>
      <c r="U132" s="3">
        <f>Time!U$36</f>
        <v>1</v>
      </c>
      <c r="V132" s="3">
        <f>Time!V$36</f>
        <v>1</v>
      </c>
      <c r="W132" s="3">
        <f>Time!W$36</f>
        <v>0</v>
      </c>
      <c r="X132" s="3">
        <f>Time!X$36</f>
        <v>0</v>
      </c>
      <c r="Y132" s="3">
        <f>Time!Y$36</f>
        <v>0</v>
      </c>
      <c r="Z132" s="3">
        <f>Time!Z$36</f>
        <v>0</v>
      </c>
      <c r="AA132" s="3">
        <f>Time!AA$36</f>
        <v>0</v>
      </c>
      <c r="AB132" s="3">
        <f>Time!AB$36</f>
        <v>0</v>
      </c>
      <c r="AC132" s="3">
        <f>Time!AC$36</f>
        <v>0</v>
      </c>
    </row>
    <row r="133" spans="1:29" outlineLevel="3" x14ac:dyDescent="0.25">
      <c r="E133" s="23" t="s">
        <v>349</v>
      </c>
      <c r="G133" s="23" t="s">
        <v>75</v>
      </c>
      <c r="H133" s="5"/>
      <c r="J133" s="5">
        <f t="shared" ref="J133:AC133" si="29">J131*J132</f>
        <v>100</v>
      </c>
      <c r="K133" s="5">
        <f t="shared" si="29"/>
        <v>100</v>
      </c>
      <c r="L133" s="5">
        <f>L131*L132</f>
        <v>100</v>
      </c>
      <c r="M133" s="5">
        <f t="shared" si="29"/>
        <v>100</v>
      </c>
      <c r="N133" s="5">
        <f t="shared" si="29"/>
        <v>100</v>
      </c>
      <c r="O133" s="5">
        <f t="shared" si="29"/>
        <v>100</v>
      </c>
      <c r="P133" s="5">
        <f t="shared" si="29"/>
        <v>100</v>
      </c>
      <c r="Q133" s="5">
        <f t="shared" si="29"/>
        <v>100</v>
      </c>
      <c r="R133" s="5">
        <f t="shared" si="29"/>
        <v>100</v>
      </c>
      <c r="S133" s="5">
        <f t="shared" si="29"/>
        <v>100</v>
      </c>
      <c r="T133" s="5">
        <f t="shared" si="29"/>
        <v>100</v>
      </c>
      <c r="U133" s="5">
        <f t="shared" si="29"/>
        <v>100</v>
      </c>
      <c r="V133" s="5">
        <f t="shared" si="29"/>
        <v>100</v>
      </c>
      <c r="W133" s="5">
        <f t="shared" si="29"/>
        <v>0</v>
      </c>
      <c r="X133" s="5">
        <f t="shared" si="29"/>
        <v>0</v>
      </c>
      <c r="Y133" s="5">
        <f t="shared" si="29"/>
        <v>0</v>
      </c>
      <c r="Z133" s="5">
        <f t="shared" si="29"/>
        <v>0</v>
      </c>
      <c r="AA133" s="5">
        <f t="shared" si="29"/>
        <v>0</v>
      </c>
      <c r="AB133" s="5">
        <f t="shared" si="29"/>
        <v>0</v>
      </c>
      <c r="AC133" s="5">
        <f t="shared" si="29"/>
        <v>0</v>
      </c>
    </row>
    <row r="134" spans="1:29" outlineLevel="2" x14ac:dyDescent="0.25"/>
    <row r="135" spans="1:29" outlineLevel="2" x14ac:dyDescent="0.25"/>
    <row r="136" spans="1:29" outlineLevel="2" x14ac:dyDescent="0.25">
      <c r="B136" s="22" t="s">
        <v>350</v>
      </c>
    </row>
    <row r="137" spans="1:29" outlineLevel="3" x14ac:dyDescent="0.25">
      <c r="E137" s="23" t="str">
        <f t="shared" ref="E137:AC137" si="30">E$133</f>
        <v>DESNZ industrial electricity price index, including CCL - 2011/12 to 2023/24 index range for outturn uplift factors calc</v>
      </c>
      <c r="F137" s="5"/>
      <c r="G137" s="5" t="str">
        <f t="shared" si="30"/>
        <v>Index</v>
      </c>
      <c r="H137" s="5"/>
      <c r="I137" s="5"/>
      <c r="J137" s="5">
        <f t="shared" si="30"/>
        <v>100</v>
      </c>
      <c r="K137" s="5">
        <f t="shared" si="30"/>
        <v>100</v>
      </c>
      <c r="L137" s="5">
        <f t="shared" si="30"/>
        <v>100</v>
      </c>
      <c r="M137" s="5">
        <f t="shared" si="30"/>
        <v>100</v>
      </c>
      <c r="N137" s="5">
        <f t="shared" si="30"/>
        <v>100</v>
      </c>
      <c r="O137" s="5">
        <f t="shared" si="30"/>
        <v>100</v>
      </c>
      <c r="P137" s="5">
        <f t="shared" si="30"/>
        <v>100</v>
      </c>
      <c r="Q137" s="5">
        <f t="shared" si="30"/>
        <v>100</v>
      </c>
      <c r="R137" s="5">
        <f t="shared" si="30"/>
        <v>100</v>
      </c>
      <c r="S137" s="5">
        <f t="shared" si="30"/>
        <v>100</v>
      </c>
      <c r="T137" s="5">
        <f t="shared" si="30"/>
        <v>100</v>
      </c>
      <c r="U137" s="5">
        <f t="shared" si="30"/>
        <v>100</v>
      </c>
      <c r="V137" s="5">
        <f t="shared" si="30"/>
        <v>100</v>
      </c>
      <c r="W137" s="5">
        <f t="shared" si="30"/>
        <v>0</v>
      </c>
      <c r="X137" s="5">
        <f t="shared" si="30"/>
        <v>0</v>
      </c>
      <c r="Y137" s="5">
        <f t="shared" si="30"/>
        <v>0</v>
      </c>
      <c r="Z137" s="5">
        <f t="shared" si="30"/>
        <v>0</v>
      </c>
      <c r="AA137" s="5">
        <f t="shared" si="30"/>
        <v>0</v>
      </c>
      <c r="AB137" s="5">
        <f t="shared" si="30"/>
        <v>0</v>
      </c>
      <c r="AC137" s="5">
        <f t="shared" si="30"/>
        <v>0</v>
      </c>
    </row>
    <row r="138" spans="1:29" outlineLevel="3" x14ac:dyDescent="0.25">
      <c r="E138" s="23" t="s">
        <v>351</v>
      </c>
      <c r="F138" s="5">
        <f>AVERAGEIF($J137:$AC137,"&lt;&gt;0")</f>
        <v>100</v>
      </c>
      <c r="G138" s="23" t="s">
        <v>75</v>
      </c>
      <c r="H138" s="5"/>
    </row>
    <row r="139" spans="1:29" outlineLevel="2" x14ac:dyDescent="0.25"/>
    <row r="140" spans="1:29" outlineLevel="2" x14ac:dyDescent="0.25"/>
    <row r="141" spans="1:29" outlineLevel="2" x14ac:dyDescent="0.25">
      <c r="B141" s="22" t="s">
        <v>352</v>
      </c>
    </row>
    <row r="142" spans="1:29" outlineLevel="3" x14ac:dyDescent="0.25">
      <c r="E142" s="23" t="str">
        <f t="shared" ref="E142:AC142" si="31">E$113</f>
        <v>DESNZ industrial gas price index, including CCL - index net of CPI(H)</v>
      </c>
      <c r="F142" s="5"/>
      <c r="G142" s="5" t="str">
        <f t="shared" si="31"/>
        <v>Index</v>
      </c>
      <c r="H142" s="5"/>
      <c r="I142" s="5"/>
      <c r="J142" s="5">
        <f t="shared" si="31"/>
        <v>100</v>
      </c>
      <c r="K142" s="5">
        <f t="shared" si="31"/>
        <v>100</v>
      </c>
      <c r="L142" s="5">
        <f t="shared" si="31"/>
        <v>100</v>
      </c>
      <c r="M142" s="5">
        <f t="shared" si="31"/>
        <v>100</v>
      </c>
      <c r="N142" s="5">
        <f t="shared" si="31"/>
        <v>100</v>
      </c>
      <c r="O142" s="5">
        <f t="shared" si="31"/>
        <v>100</v>
      </c>
      <c r="P142" s="5">
        <f t="shared" si="31"/>
        <v>100</v>
      </c>
      <c r="Q142" s="5">
        <f t="shared" si="31"/>
        <v>100</v>
      </c>
      <c r="R142" s="5">
        <f t="shared" si="31"/>
        <v>100</v>
      </c>
      <c r="S142" s="5">
        <f t="shared" si="31"/>
        <v>100</v>
      </c>
      <c r="T142" s="5">
        <f t="shared" si="31"/>
        <v>100</v>
      </c>
      <c r="U142" s="5">
        <f t="shared" si="31"/>
        <v>100</v>
      </c>
      <c r="V142" s="5">
        <f t="shared" si="31"/>
        <v>100</v>
      </c>
      <c r="W142" s="5">
        <f t="shared" si="31"/>
        <v>100</v>
      </c>
      <c r="X142" s="5">
        <f t="shared" si="31"/>
        <v>100</v>
      </c>
      <c r="Y142" s="5">
        <f t="shared" si="31"/>
        <v>100</v>
      </c>
      <c r="Z142" s="5">
        <f t="shared" si="31"/>
        <v>100</v>
      </c>
      <c r="AA142" s="5">
        <f t="shared" si="31"/>
        <v>100</v>
      </c>
      <c r="AB142" s="5">
        <f t="shared" si="31"/>
        <v>100</v>
      </c>
      <c r="AC142" s="5">
        <f t="shared" si="31"/>
        <v>100</v>
      </c>
    </row>
    <row r="143" spans="1:29" outlineLevel="3" x14ac:dyDescent="0.25">
      <c r="A143" s="11"/>
      <c r="B143" s="11"/>
      <c r="C143" s="18"/>
      <c r="D143" s="19"/>
      <c r="E143" s="12" t="str">
        <f>Time!E$36</f>
        <v>Pre forecast period flag</v>
      </c>
      <c r="F143" s="3"/>
      <c r="G143" s="3" t="str">
        <f>Time!G$36</f>
        <v>flag</v>
      </c>
      <c r="H143" s="3"/>
      <c r="I143" s="3"/>
      <c r="J143" s="3">
        <f>Time!J$36</f>
        <v>1</v>
      </c>
      <c r="K143" s="3">
        <f>Time!K$36</f>
        <v>1</v>
      </c>
      <c r="L143" s="3">
        <f>Time!L$36</f>
        <v>1</v>
      </c>
      <c r="M143" s="3">
        <f>Time!M$36</f>
        <v>1</v>
      </c>
      <c r="N143" s="3">
        <f>Time!N$36</f>
        <v>1</v>
      </c>
      <c r="O143" s="3">
        <f>Time!O$36</f>
        <v>1</v>
      </c>
      <c r="P143" s="3">
        <f>Time!P$36</f>
        <v>1</v>
      </c>
      <c r="Q143" s="3">
        <f>Time!Q$36</f>
        <v>1</v>
      </c>
      <c r="R143" s="3">
        <f>Time!R$36</f>
        <v>1</v>
      </c>
      <c r="S143" s="3">
        <f>Time!S$36</f>
        <v>1</v>
      </c>
      <c r="T143" s="3">
        <f>Time!T$36</f>
        <v>1</v>
      </c>
      <c r="U143" s="3">
        <f>Time!U$36</f>
        <v>1</v>
      </c>
      <c r="V143" s="3">
        <f>Time!V$36</f>
        <v>1</v>
      </c>
      <c r="W143" s="3">
        <f>Time!W$36</f>
        <v>0</v>
      </c>
      <c r="X143" s="3">
        <f>Time!X$36</f>
        <v>0</v>
      </c>
      <c r="Y143" s="3">
        <f>Time!Y$36</f>
        <v>0</v>
      </c>
      <c r="Z143" s="3">
        <f>Time!Z$36</f>
        <v>0</v>
      </c>
      <c r="AA143" s="3">
        <f>Time!AA$36</f>
        <v>0</v>
      </c>
      <c r="AB143" s="3">
        <f>Time!AB$36</f>
        <v>0</v>
      </c>
      <c r="AC143" s="3">
        <f>Time!AC$36</f>
        <v>0</v>
      </c>
    </row>
    <row r="144" spans="1:29" outlineLevel="3" x14ac:dyDescent="0.25">
      <c r="E144" s="23" t="s">
        <v>353</v>
      </c>
      <c r="G144" s="23" t="s">
        <v>75</v>
      </c>
      <c r="H144" s="5"/>
      <c r="J144" s="5">
        <f t="shared" ref="J144:AC144" si="32">J142*J143</f>
        <v>100</v>
      </c>
      <c r="K144" s="5">
        <f t="shared" si="32"/>
        <v>100</v>
      </c>
      <c r="L144" s="5">
        <f t="shared" si="32"/>
        <v>100</v>
      </c>
      <c r="M144" s="5">
        <f t="shared" si="32"/>
        <v>100</v>
      </c>
      <c r="N144" s="5">
        <f t="shared" si="32"/>
        <v>100</v>
      </c>
      <c r="O144" s="5">
        <f t="shared" si="32"/>
        <v>100</v>
      </c>
      <c r="P144" s="5">
        <f t="shared" si="32"/>
        <v>100</v>
      </c>
      <c r="Q144" s="5">
        <f t="shared" si="32"/>
        <v>100</v>
      </c>
      <c r="R144" s="5">
        <f t="shared" si="32"/>
        <v>100</v>
      </c>
      <c r="S144" s="5">
        <f t="shared" si="32"/>
        <v>100</v>
      </c>
      <c r="T144" s="5">
        <f t="shared" si="32"/>
        <v>100</v>
      </c>
      <c r="U144" s="5">
        <f t="shared" si="32"/>
        <v>100</v>
      </c>
      <c r="V144" s="5">
        <f t="shared" si="32"/>
        <v>100</v>
      </c>
      <c r="W144" s="5">
        <f t="shared" si="32"/>
        <v>0</v>
      </c>
      <c r="X144" s="5">
        <f t="shared" si="32"/>
        <v>0</v>
      </c>
      <c r="Y144" s="5">
        <f t="shared" si="32"/>
        <v>0</v>
      </c>
      <c r="Z144" s="5">
        <f t="shared" si="32"/>
        <v>0</v>
      </c>
      <c r="AA144" s="5">
        <f t="shared" si="32"/>
        <v>0</v>
      </c>
      <c r="AB144" s="5">
        <f t="shared" si="32"/>
        <v>0</v>
      </c>
      <c r="AC144" s="5">
        <f t="shared" si="32"/>
        <v>0</v>
      </c>
    </row>
    <row r="145" spans="1:29" outlineLevel="2" x14ac:dyDescent="0.25"/>
    <row r="146" spans="1:29" outlineLevel="2" x14ac:dyDescent="0.25"/>
    <row r="147" spans="1:29" outlineLevel="2" x14ac:dyDescent="0.25">
      <c r="B147" s="22" t="s">
        <v>354</v>
      </c>
    </row>
    <row r="148" spans="1:29" outlineLevel="3" x14ac:dyDescent="0.25">
      <c r="E148" s="23" t="str">
        <f t="shared" ref="E148:AC148" si="33">E$144</f>
        <v>DESNZ industrial gas price index, including CCL - 2011/12 to 2023/24 index range for outturn uplift factors calc</v>
      </c>
      <c r="F148" s="5"/>
      <c r="G148" s="5" t="str">
        <f t="shared" si="33"/>
        <v>Index</v>
      </c>
      <c r="H148" s="5"/>
      <c r="I148" s="5"/>
      <c r="J148" s="5">
        <f t="shared" si="33"/>
        <v>100</v>
      </c>
      <c r="K148" s="5">
        <f t="shared" si="33"/>
        <v>100</v>
      </c>
      <c r="L148" s="5">
        <f t="shared" si="33"/>
        <v>100</v>
      </c>
      <c r="M148" s="5">
        <f t="shared" si="33"/>
        <v>100</v>
      </c>
      <c r="N148" s="5">
        <f t="shared" si="33"/>
        <v>100</v>
      </c>
      <c r="O148" s="5">
        <f t="shared" si="33"/>
        <v>100</v>
      </c>
      <c r="P148" s="5">
        <f t="shared" si="33"/>
        <v>100</v>
      </c>
      <c r="Q148" s="5">
        <f t="shared" si="33"/>
        <v>100</v>
      </c>
      <c r="R148" s="5">
        <f t="shared" si="33"/>
        <v>100</v>
      </c>
      <c r="S148" s="5">
        <f t="shared" si="33"/>
        <v>100</v>
      </c>
      <c r="T148" s="5">
        <f t="shared" si="33"/>
        <v>100</v>
      </c>
      <c r="U148" s="5">
        <f t="shared" si="33"/>
        <v>100</v>
      </c>
      <c r="V148" s="5">
        <f t="shared" si="33"/>
        <v>100</v>
      </c>
      <c r="W148" s="5">
        <f t="shared" si="33"/>
        <v>0</v>
      </c>
      <c r="X148" s="5">
        <f t="shared" si="33"/>
        <v>0</v>
      </c>
      <c r="Y148" s="5">
        <f t="shared" si="33"/>
        <v>0</v>
      </c>
      <c r="Z148" s="5">
        <f t="shared" si="33"/>
        <v>0</v>
      </c>
      <c r="AA148" s="5">
        <f t="shared" si="33"/>
        <v>0</v>
      </c>
      <c r="AB148" s="5">
        <f t="shared" si="33"/>
        <v>0</v>
      </c>
      <c r="AC148" s="5">
        <f t="shared" si="33"/>
        <v>0</v>
      </c>
    </row>
    <row r="149" spans="1:29" outlineLevel="3" x14ac:dyDescent="0.25">
      <c r="E149" s="23" t="s">
        <v>355</v>
      </c>
      <c r="F149" s="5">
        <f>AVERAGEIF($J148:$AC148,"&lt;&gt;0")</f>
        <v>100</v>
      </c>
      <c r="G149" s="23" t="s">
        <v>75</v>
      </c>
      <c r="H149" s="5"/>
    </row>
    <row r="150" spans="1:29" outlineLevel="2" x14ac:dyDescent="0.25"/>
    <row r="151" spans="1:29" outlineLevel="2" x14ac:dyDescent="0.25"/>
    <row r="152" spans="1:29" outlineLevel="2" x14ac:dyDescent="0.25">
      <c r="B152" s="22" t="s">
        <v>356</v>
      </c>
    </row>
    <row r="153" spans="1:29" outlineLevel="3" x14ac:dyDescent="0.25">
      <c r="E153" s="23" t="str">
        <f t="shared" ref="E153:AC153" si="34">E$120</f>
        <v>Ofgem day ahead electricity baseload prices - index net of CPI(H)</v>
      </c>
      <c r="F153" s="5"/>
      <c r="G153" s="5" t="str">
        <f t="shared" si="34"/>
        <v>Index</v>
      </c>
      <c r="H153" s="5"/>
      <c r="I153" s="5"/>
      <c r="J153" s="5">
        <f t="shared" si="34"/>
        <v>100</v>
      </c>
      <c r="K153" s="5">
        <f t="shared" si="34"/>
        <v>100</v>
      </c>
      <c r="L153" s="5">
        <f t="shared" si="34"/>
        <v>100</v>
      </c>
      <c r="M153" s="5">
        <f t="shared" si="34"/>
        <v>100</v>
      </c>
      <c r="N153" s="5">
        <f t="shared" si="34"/>
        <v>100</v>
      </c>
      <c r="O153" s="5">
        <f t="shared" si="34"/>
        <v>100</v>
      </c>
      <c r="P153" s="5">
        <f t="shared" si="34"/>
        <v>100</v>
      </c>
      <c r="Q153" s="5">
        <f t="shared" si="34"/>
        <v>100</v>
      </c>
      <c r="R153" s="5">
        <f t="shared" si="34"/>
        <v>100</v>
      </c>
      <c r="S153" s="5">
        <f t="shared" si="34"/>
        <v>100</v>
      </c>
      <c r="T153" s="5">
        <f t="shared" si="34"/>
        <v>100</v>
      </c>
      <c r="U153" s="5">
        <f t="shared" si="34"/>
        <v>100</v>
      </c>
      <c r="V153" s="5">
        <f t="shared" si="34"/>
        <v>100</v>
      </c>
      <c r="W153" s="5">
        <f t="shared" si="34"/>
        <v>100</v>
      </c>
      <c r="X153" s="5">
        <f t="shared" si="34"/>
        <v>100</v>
      </c>
      <c r="Y153" s="5">
        <f t="shared" si="34"/>
        <v>100</v>
      </c>
      <c r="Z153" s="5">
        <f t="shared" si="34"/>
        <v>100</v>
      </c>
      <c r="AA153" s="5">
        <f t="shared" si="34"/>
        <v>100</v>
      </c>
      <c r="AB153" s="5">
        <f t="shared" si="34"/>
        <v>100</v>
      </c>
      <c r="AC153" s="5">
        <f t="shared" si="34"/>
        <v>100</v>
      </c>
    </row>
    <row r="154" spans="1:29" outlineLevel="3" x14ac:dyDescent="0.25">
      <c r="A154" s="11"/>
      <c r="B154" s="11"/>
      <c r="C154" s="18"/>
      <c r="D154" s="19"/>
      <c r="E154" s="12" t="str">
        <f>Time!E$36</f>
        <v>Pre forecast period flag</v>
      </c>
      <c r="F154" s="3"/>
      <c r="G154" s="3" t="str">
        <f>Time!G$36</f>
        <v>flag</v>
      </c>
      <c r="H154" s="3"/>
      <c r="I154" s="3"/>
      <c r="J154" s="3">
        <f>Time!J$36</f>
        <v>1</v>
      </c>
      <c r="K154" s="3">
        <f>Time!K$36</f>
        <v>1</v>
      </c>
      <c r="L154" s="3">
        <f>Time!L$36</f>
        <v>1</v>
      </c>
      <c r="M154" s="3">
        <f>Time!M$36</f>
        <v>1</v>
      </c>
      <c r="N154" s="3">
        <f>Time!N$36</f>
        <v>1</v>
      </c>
      <c r="O154" s="3">
        <f>Time!O$36</f>
        <v>1</v>
      </c>
      <c r="P154" s="3">
        <f>Time!P$36</f>
        <v>1</v>
      </c>
      <c r="Q154" s="3">
        <f>Time!Q$36</f>
        <v>1</v>
      </c>
      <c r="R154" s="3">
        <f>Time!R$36</f>
        <v>1</v>
      </c>
      <c r="S154" s="3">
        <f>Time!S$36</f>
        <v>1</v>
      </c>
      <c r="T154" s="3">
        <f>Time!T$36</f>
        <v>1</v>
      </c>
      <c r="U154" s="3">
        <f>Time!U$36</f>
        <v>1</v>
      </c>
      <c r="V154" s="3">
        <f>Time!V$36</f>
        <v>1</v>
      </c>
      <c r="W154" s="3">
        <f>Time!W$36</f>
        <v>0</v>
      </c>
      <c r="X154" s="3">
        <f>Time!X$36</f>
        <v>0</v>
      </c>
      <c r="Y154" s="3">
        <f>Time!Y$36</f>
        <v>0</v>
      </c>
      <c r="Z154" s="3">
        <f>Time!Z$36</f>
        <v>0</v>
      </c>
      <c r="AA154" s="3">
        <f>Time!AA$36</f>
        <v>0</v>
      </c>
      <c r="AB154" s="3">
        <f>Time!AB$36</f>
        <v>0</v>
      </c>
      <c r="AC154" s="3">
        <f>Time!AC$36</f>
        <v>0</v>
      </c>
    </row>
    <row r="155" spans="1:29" outlineLevel="3" x14ac:dyDescent="0.25">
      <c r="E155" s="23" t="s">
        <v>357</v>
      </c>
      <c r="G155" s="23" t="s">
        <v>75</v>
      </c>
      <c r="H155" s="5"/>
      <c r="J155" s="5">
        <f t="shared" ref="J155:AC155" si="35">J153*J154</f>
        <v>100</v>
      </c>
      <c r="K155" s="5">
        <f t="shared" si="35"/>
        <v>100</v>
      </c>
      <c r="L155" s="5">
        <f t="shared" si="35"/>
        <v>100</v>
      </c>
      <c r="M155" s="5">
        <f t="shared" si="35"/>
        <v>100</v>
      </c>
      <c r="N155" s="5">
        <f t="shared" si="35"/>
        <v>100</v>
      </c>
      <c r="O155" s="5">
        <f t="shared" si="35"/>
        <v>100</v>
      </c>
      <c r="P155" s="5">
        <f t="shared" si="35"/>
        <v>100</v>
      </c>
      <c r="Q155" s="5">
        <f t="shared" si="35"/>
        <v>100</v>
      </c>
      <c r="R155" s="5">
        <f t="shared" si="35"/>
        <v>100</v>
      </c>
      <c r="S155" s="5">
        <f t="shared" si="35"/>
        <v>100</v>
      </c>
      <c r="T155" s="5">
        <f t="shared" si="35"/>
        <v>100</v>
      </c>
      <c r="U155" s="5">
        <f t="shared" si="35"/>
        <v>100</v>
      </c>
      <c r="V155" s="5">
        <f t="shared" si="35"/>
        <v>100</v>
      </c>
      <c r="W155" s="5">
        <f t="shared" si="35"/>
        <v>0</v>
      </c>
      <c r="X155" s="5">
        <f t="shared" si="35"/>
        <v>0</v>
      </c>
      <c r="Y155" s="5">
        <f t="shared" si="35"/>
        <v>0</v>
      </c>
      <c r="Z155" s="5">
        <f t="shared" si="35"/>
        <v>0</v>
      </c>
      <c r="AA155" s="5">
        <f t="shared" si="35"/>
        <v>0</v>
      </c>
      <c r="AB155" s="5">
        <f t="shared" si="35"/>
        <v>0</v>
      </c>
      <c r="AC155" s="5">
        <f t="shared" si="35"/>
        <v>0</v>
      </c>
    </row>
    <row r="156" spans="1:29" outlineLevel="2" x14ac:dyDescent="0.25"/>
    <row r="157" spans="1:29" outlineLevel="2" x14ac:dyDescent="0.25"/>
    <row r="158" spans="1:29" outlineLevel="2" x14ac:dyDescent="0.25">
      <c r="B158" s="22" t="s">
        <v>358</v>
      </c>
    </row>
    <row r="159" spans="1:29" outlineLevel="3" x14ac:dyDescent="0.25">
      <c r="E159" s="23" t="str">
        <f t="shared" ref="E159:AC159" si="36">E$155</f>
        <v>Ofgem day ahead electricity baseload prices - 2011/12 to 2023/24 index range for outturn uplift factors calc</v>
      </c>
      <c r="F159" s="5"/>
      <c r="G159" s="5" t="str">
        <f t="shared" si="36"/>
        <v>Index</v>
      </c>
      <c r="H159" s="5"/>
      <c r="I159" s="5"/>
      <c r="J159" s="5">
        <f t="shared" si="36"/>
        <v>100</v>
      </c>
      <c r="K159" s="5">
        <f t="shared" si="36"/>
        <v>100</v>
      </c>
      <c r="L159" s="5">
        <f t="shared" si="36"/>
        <v>100</v>
      </c>
      <c r="M159" s="5">
        <f t="shared" si="36"/>
        <v>100</v>
      </c>
      <c r="N159" s="5">
        <f t="shared" si="36"/>
        <v>100</v>
      </c>
      <c r="O159" s="5">
        <f t="shared" si="36"/>
        <v>100</v>
      </c>
      <c r="P159" s="5">
        <f t="shared" si="36"/>
        <v>100</v>
      </c>
      <c r="Q159" s="5">
        <f t="shared" si="36"/>
        <v>100</v>
      </c>
      <c r="R159" s="5">
        <f t="shared" si="36"/>
        <v>100</v>
      </c>
      <c r="S159" s="5">
        <f t="shared" si="36"/>
        <v>100</v>
      </c>
      <c r="T159" s="5">
        <f t="shared" si="36"/>
        <v>100</v>
      </c>
      <c r="U159" s="5">
        <f t="shared" si="36"/>
        <v>100</v>
      </c>
      <c r="V159" s="5">
        <f t="shared" si="36"/>
        <v>100</v>
      </c>
      <c r="W159" s="5">
        <f t="shared" si="36"/>
        <v>0</v>
      </c>
      <c r="X159" s="5">
        <f t="shared" si="36"/>
        <v>0</v>
      </c>
      <c r="Y159" s="5">
        <f t="shared" si="36"/>
        <v>0</v>
      </c>
      <c r="Z159" s="5">
        <f t="shared" si="36"/>
        <v>0</v>
      </c>
      <c r="AA159" s="5">
        <f t="shared" si="36"/>
        <v>0</v>
      </c>
      <c r="AB159" s="5">
        <f t="shared" si="36"/>
        <v>0</v>
      </c>
      <c r="AC159" s="5">
        <f t="shared" si="36"/>
        <v>0</v>
      </c>
    </row>
    <row r="160" spans="1:29" outlineLevel="3" x14ac:dyDescent="0.25">
      <c r="E160" s="23" t="s">
        <v>359</v>
      </c>
      <c r="F160" s="5">
        <f>AVERAGEIF($J159:$AC159,"&lt;&gt;0")</f>
        <v>100</v>
      </c>
      <c r="G160" s="23" t="s">
        <v>75</v>
      </c>
      <c r="H160" s="5"/>
    </row>
    <row r="161" spans="1:29" outlineLevel="2" x14ac:dyDescent="0.25"/>
    <row r="162" spans="1:29" outlineLevel="2" x14ac:dyDescent="0.25"/>
    <row r="163" spans="1:29" outlineLevel="2" x14ac:dyDescent="0.25">
      <c r="B163" s="22" t="s">
        <v>360</v>
      </c>
    </row>
    <row r="164" spans="1:29" outlineLevel="3" x14ac:dyDescent="0.25">
      <c r="E164" s="23" t="str">
        <f t="shared" ref="E164:AC164" si="37">E$127</f>
        <v>Ofgem day ahead gas prices - index net of CPI(H)</v>
      </c>
      <c r="F164" s="5"/>
      <c r="G164" s="5" t="str">
        <f t="shared" si="37"/>
        <v>Index</v>
      </c>
      <c r="H164" s="5"/>
      <c r="I164" s="5"/>
      <c r="J164" s="5">
        <f t="shared" si="37"/>
        <v>100</v>
      </c>
      <c r="K164" s="5">
        <f t="shared" si="37"/>
        <v>100</v>
      </c>
      <c r="L164" s="5">
        <f t="shared" si="37"/>
        <v>100</v>
      </c>
      <c r="M164" s="5">
        <f t="shared" si="37"/>
        <v>100</v>
      </c>
      <c r="N164" s="5">
        <f t="shared" si="37"/>
        <v>100</v>
      </c>
      <c r="O164" s="5">
        <f t="shared" si="37"/>
        <v>100</v>
      </c>
      <c r="P164" s="5">
        <f t="shared" si="37"/>
        <v>100</v>
      </c>
      <c r="Q164" s="5">
        <f t="shared" si="37"/>
        <v>100</v>
      </c>
      <c r="R164" s="5">
        <f t="shared" si="37"/>
        <v>100</v>
      </c>
      <c r="S164" s="5">
        <f t="shared" si="37"/>
        <v>100</v>
      </c>
      <c r="T164" s="5">
        <f t="shared" si="37"/>
        <v>100</v>
      </c>
      <c r="U164" s="5">
        <f t="shared" si="37"/>
        <v>100</v>
      </c>
      <c r="V164" s="5">
        <f t="shared" si="37"/>
        <v>100</v>
      </c>
      <c r="W164" s="5">
        <f t="shared" si="37"/>
        <v>100</v>
      </c>
      <c r="X164" s="5">
        <f t="shared" si="37"/>
        <v>100</v>
      </c>
      <c r="Y164" s="5">
        <f t="shared" si="37"/>
        <v>100</v>
      </c>
      <c r="Z164" s="5">
        <f t="shared" si="37"/>
        <v>100</v>
      </c>
      <c r="AA164" s="5">
        <f t="shared" si="37"/>
        <v>100</v>
      </c>
      <c r="AB164" s="5">
        <f t="shared" si="37"/>
        <v>100</v>
      </c>
      <c r="AC164" s="5">
        <f t="shared" si="37"/>
        <v>100</v>
      </c>
    </row>
    <row r="165" spans="1:29" outlineLevel="3" x14ac:dyDescent="0.25">
      <c r="A165" s="11"/>
      <c r="B165" s="11"/>
      <c r="C165" s="18"/>
      <c r="D165" s="19"/>
      <c r="E165" s="12" t="str">
        <f>Time!E$36</f>
        <v>Pre forecast period flag</v>
      </c>
      <c r="F165" s="3"/>
      <c r="G165" s="3" t="str">
        <f>Time!G$36</f>
        <v>flag</v>
      </c>
      <c r="H165" s="3"/>
      <c r="I165" s="3"/>
      <c r="J165" s="3">
        <f>Time!J$36</f>
        <v>1</v>
      </c>
      <c r="K165" s="3">
        <f>Time!K$36</f>
        <v>1</v>
      </c>
      <c r="L165" s="3">
        <f>Time!L$36</f>
        <v>1</v>
      </c>
      <c r="M165" s="3">
        <f>Time!M$36</f>
        <v>1</v>
      </c>
      <c r="N165" s="3">
        <f>Time!N$36</f>
        <v>1</v>
      </c>
      <c r="O165" s="3">
        <f>Time!O$36</f>
        <v>1</v>
      </c>
      <c r="P165" s="3">
        <f>Time!P$36</f>
        <v>1</v>
      </c>
      <c r="Q165" s="3">
        <f>Time!Q$36</f>
        <v>1</v>
      </c>
      <c r="R165" s="3">
        <f>Time!R$36</f>
        <v>1</v>
      </c>
      <c r="S165" s="3">
        <f>Time!S$36</f>
        <v>1</v>
      </c>
      <c r="T165" s="3">
        <f>Time!T$36</f>
        <v>1</v>
      </c>
      <c r="U165" s="3">
        <f>Time!U$36</f>
        <v>1</v>
      </c>
      <c r="V165" s="3">
        <f>Time!V$36</f>
        <v>1</v>
      </c>
      <c r="W165" s="3">
        <f>Time!W$36</f>
        <v>0</v>
      </c>
      <c r="X165" s="3">
        <f>Time!X$36</f>
        <v>0</v>
      </c>
      <c r="Y165" s="3">
        <f>Time!Y$36</f>
        <v>0</v>
      </c>
      <c r="Z165" s="3">
        <f>Time!Z$36</f>
        <v>0</v>
      </c>
      <c r="AA165" s="3">
        <f>Time!AA$36</f>
        <v>0</v>
      </c>
      <c r="AB165" s="3">
        <f>Time!AB$36</f>
        <v>0</v>
      </c>
      <c r="AC165" s="3">
        <f>Time!AC$36</f>
        <v>0</v>
      </c>
    </row>
    <row r="166" spans="1:29" outlineLevel="3" x14ac:dyDescent="0.25">
      <c r="E166" s="23" t="s">
        <v>361</v>
      </c>
      <c r="G166" s="23" t="s">
        <v>75</v>
      </c>
      <c r="H166" s="5"/>
      <c r="J166" s="5">
        <f t="shared" ref="J166:AC166" si="38">J164*J165</f>
        <v>100</v>
      </c>
      <c r="K166" s="5">
        <f t="shared" si="38"/>
        <v>100</v>
      </c>
      <c r="L166" s="5">
        <f t="shared" si="38"/>
        <v>100</v>
      </c>
      <c r="M166" s="5">
        <f t="shared" si="38"/>
        <v>100</v>
      </c>
      <c r="N166" s="5">
        <f t="shared" si="38"/>
        <v>100</v>
      </c>
      <c r="O166" s="5">
        <f t="shared" si="38"/>
        <v>100</v>
      </c>
      <c r="P166" s="5">
        <f t="shared" si="38"/>
        <v>100</v>
      </c>
      <c r="Q166" s="5">
        <f t="shared" si="38"/>
        <v>100</v>
      </c>
      <c r="R166" s="5">
        <f t="shared" si="38"/>
        <v>100</v>
      </c>
      <c r="S166" s="5">
        <f t="shared" si="38"/>
        <v>100</v>
      </c>
      <c r="T166" s="5">
        <f t="shared" si="38"/>
        <v>100</v>
      </c>
      <c r="U166" s="5">
        <f t="shared" si="38"/>
        <v>100</v>
      </c>
      <c r="V166" s="5">
        <f t="shared" si="38"/>
        <v>100</v>
      </c>
      <c r="W166" s="5">
        <f t="shared" si="38"/>
        <v>0</v>
      </c>
      <c r="X166" s="5">
        <f t="shared" si="38"/>
        <v>0</v>
      </c>
      <c r="Y166" s="5">
        <f t="shared" si="38"/>
        <v>0</v>
      </c>
      <c r="Z166" s="5">
        <f t="shared" si="38"/>
        <v>0</v>
      </c>
      <c r="AA166" s="5">
        <f t="shared" si="38"/>
        <v>0</v>
      </c>
      <c r="AB166" s="5">
        <f t="shared" si="38"/>
        <v>0</v>
      </c>
      <c r="AC166" s="5">
        <f t="shared" si="38"/>
        <v>0</v>
      </c>
    </row>
    <row r="167" spans="1:29" outlineLevel="2" x14ac:dyDescent="0.25"/>
    <row r="168" spans="1:29" outlineLevel="2" x14ac:dyDescent="0.25"/>
    <row r="169" spans="1:29" outlineLevel="2" x14ac:dyDescent="0.25">
      <c r="B169" s="22" t="s">
        <v>362</v>
      </c>
    </row>
    <row r="170" spans="1:29" outlineLevel="3" x14ac:dyDescent="0.25">
      <c r="E170" s="23" t="str">
        <f t="shared" ref="E170:AC170" si="39">E$166</f>
        <v>Ofgem day ahead gas prices - 2011/12 to 2023/24 index range for outturn uplift factors calc</v>
      </c>
      <c r="F170" s="5"/>
      <c r="G170" s="5" t="str">
        <f t="shared" si="39"/>
        <v>Index</v>
      </c>
      <c r="H170" s="5"/>
      <c r="I170" s="5"/>
      <c r="J170" s="5">
        <f t="shared" si="39"/>
        <v>100</v>
      </c>
      <c r="K170" s="5">
        <f t="shared" si="39"/>
        <v>100</v>
      </c>
      <c r="L170" s="5">
        <f t="shared" si="39"/>
        <v>100</v>
      </c>
      <c r="M170" s="5">
        <f t="shared" si="39"/>
        <v>100</v>
      </c>
      <c r="N170" s="5">
        <f t="shared" si="39"/>
        <v>100</v>
      </c>
      <c r="O170" s="5">
        <f t="shared" si="39"/>
        <v>100</v>
      </c>
      <c r="P170" s="5">
        <f t="shared" si="39"/>
        <v>100</v>
      </c>
      <c r="Q170" s="5">
        <f t="shared" si="39"/>
        <v>100</v>
      </c>
      <c r="R170" s="5">
        <f t="shared" si="39"/>
        <v>100</v>
      </c>
      <c r="S170" s="5">
        <f t="shared" si="39"/>
        <v>100</v>
      </c>
      <c r="T170" s="5">
        <f t="shared" si="39"/>
        <v>100</v>
      </c>
      <c r="U170" s="5">
        <f t="shared" si="39"/>
        <v>100</v>
      </c>
      <c r="V170" s="5">
        <f t="shared" si="39"/>
        <v>100</v>
      </c>
      <c r="W170" s="5">
        <f t="shared" si="39"/>
        <v>0</v>
      </c>
      <c r="X170" s="5">
        <f t="shared" si="39"/>
        <v>0</v>
      </c>
      <c r="Y170" s="5">
        <f t="shared" si="39"/>
        <v>0</v>
      </c>
      <c r="Z170" s="5">
        <f t="shared" si="39"/>
        <v>0</v>
      </c>
      <c r="AA170" s="5">
        <f t="shared" si="39"/>
        <v>0</v>
      </c>
      <c r="AB170" s="5">
        <f t="shared" si="39"/>
        <v>0</v>
      </c>
      <c r="AC170" s="5">
        <f t="shared" si="39"/>
        <v>0</v>
      </c>
    </row>
    <row r="171" spans="1:29" outlineLevel="3" x14ac:dyDescent="0.25">
      <c r="E171" s="23" t="s">
        <v>363</v>
      </c>
      <c r="F171" s="5">
        <f>AVERAGEIF($J170:$AC170,"&lt;&gt;0")</f>
        <v>100</v>
      </c>
      <c r="G171" s="23" t="s">
        <v>75</v>
      </c>
      <c r="H171" s="5"/>
    </row>
    <row r="172" spans="1:29" outlineLevel="2" x14ac:dyDescent="0.25"/>
    <row r="173" spans="1:29" outlineLevel="1" x14ac:dyDescent="0.25">
      <c r="B173" s="22" t="s">
        <v>364</v>
      </c>
    </row>
    <row r="174" spans="1:29" outlineLevel="2" x14ac:dyDescent="0.25">
      <c r="B174" s="22" t="s">
        <v>365</v>
      </c>
    </row>
    <row r="175" spans="1:29" outlineLevel="3" x14ac:dyDescent="0.25">
      <c r="E175" s="23" t="str">
        <f t="shared" ref="E175:G175" si="40">E$138</f>
        <v>DESNZ industrial electricity price index, including CCL - 2011/12 to 2023/24 average index for outturn uplift factors</v>
      </c>
      <c r="F175" s="5">
        <f>F$138</f>
        <v>100</v>
      </c>
      <c r="G175" s="23" t="str">
        <f t="shared" si="40"/>
        <v>Index</v>
      </c>
      <c r="H175" s="5"/>
    </row>
    <row r="176" spans="1:29" outlineLevel="3" x14ac:dyDescent="0.25">
      <c r="E176" s="23" t="str">
        <f t="shared" ref="E176:AC176" si="41">E$106</f>
        <v>DESNZ industrial electricity price index, including CCL - index net of CPI(H)</v>
      </c>
      <c r="F176" s="5"/>
      <c r="G176" s="5" t="str">
        <f t="shared" si="41"/>
        <v>Index</v>
      </c>
      <c r="H176" s="5"/>
      <c r="I176" s="5"/>
      <c r="J176" s="5">
        <f t="shared" si="41"/>
        <v>100</v>
      </c>
      <c r="K176" s="5">
        <f t="shared" si="41"/>
        <v>100</v>
      </c>
      <c r="L176" s="5">
        <f t="shared" si="41"/>
        <v>100</v>
      </c>
      <c r="M176" s="5">
        <f t="shared" si="41"/>
        <v>100</v>
      </c>
      <c r="N176" s="5">
        <f t="shared" si="41"/>
        <v>100</v>
      </c>
      <c r="O176" s="5">
        <f t="shared" si="41"/>
        <v>100</v>
      </c>
      <c r="P176" s="5">
        <f t="shared" si="41"/>
        <v>100</v>
      </c>
      <c r="Q176" s="5">
        <f t="shared" si="41"/>
        <v>100</v>
      </c>
      <c r="R176" s="5">
        <f t="shared" si="41"/>
        <v>100</v>
      </c>
      <c r="S176" s="5">
        <f t="shared" si="41"/>
        <v>100</v>
      </c>
      <c r="T176" s="5">
        <f t="shared" si="41"/>
        <v>100</v>
      </c>
      <c r="U176" s="5">
        <f t="shared" si="41"/>
        <v>100</v>
      </c>
      <c r="V176" s="5">
        <f t="shared" si="41"/>
        <v>100</v>
      </c>
      <c r="W176" s="5">
        <f t="shared" si="41"/>
        <v>100</v>
      </c>
      <c r="X176" s="5">
        <f t="shared" si="41"/>
        <v>100</v>
      </c>
      <c r="Y176" s="5">
        <f t="shared" si="41"/>
        <v>100</v>
      </c>
      <c r="Z176" s="5">
        <f t="shared" si="41"/>
        <v>100</v>
      </c>
      <c r="AA176" s="5">
        <f t="shared" si="41"/>
        <v>100</v>
      </c>
      <c r="AB176" s="5">
        <f t="shared" si="41"/>
        <v>100</v>
      </c>
      <c r="AC176" s="5">
        <f t="shared" si="41"/>
        <v>100</v>
      </c>
    </row>
    <row r="177" spans="2:29" outlineLevel="3" x14ac:dyDescent="0.25">
      <c r="E177" s="23" t="s">
        <v>365</v>
      </c>
      <c r="G177" s="23" t="s">
        <v>298</v>
      </c>
      <c r="H177" s="5"/>
      <c r="J177" s="5">
        <f t="shared" ref="J177:AC177" si="42">IF($F175=0,0,J176/$F175)</f>
        <v>1</v>
      </c>
      <c r="K177" s="5">
        <f t="shared" si="42"/>
        <v>1</v>
      </c>
      <c r="L177" s="5">
        <f t="shared" si="42"/>
        <v>1</v>
      </c>
      <c r="M177" s="5">
        <f t="shared" si="42"/>
        <v>1</v>
      </c>
      <c r="N177" s="5">
        <f t="shared" si="42"/>
        <v>1</v>
      </c>
      <c r="O177" s="5">
        <f t="shared" si="42"/>
        <v>1</v>
      </c>
      <c r="P177" s="5">
        <f t="shared" si="42"/>
        <v>1</v>
      </c>
      <c r="Q177" s="5">
        <f t="shared" si="42"/>
        <v>1</v>
      </c>
      <c r="R177" s="5">
        <f t="shared" si="42"/>
        <v>1</v>
      </c>
      <c r="S177" s="5">
        <f t="shared" si="42"/>
        <v>1</v>
      </c>
      <c r="T177" s="5">
        <f t="shared" si="42"/>
        <v>1</v>
      </c>
      <c r="U177" s="5">
        <f t="shared" si="42"/>
        <v>1</v>
      </c>
      <c r="V177" s="5">
        <f t="shared" si="42"/>
        <v>1</v>
      </c>
      <c r="W177" s="5">
        <f t="shared" si="42"/>
        <v>1</v>
      </c>
      <c r="X177" s="5">
        <f t="shared" si="42"/>
        <v>1</v>
      </c>
      <c r="Y177" s="5">
        <f t="shared" si="42"/>
        <v>1</v>
      </c>
      <c r="Z177" s="5">
        <f t="shared" si="42"/>
        <v>1</v>
      </c>
      <c r="AA177" s="5">
        <f t="shared" si="42"/>
        <v>1</v>
      </c>
      <c r="AB177" s="5">
        <f t="shared" si="42"/>
        <v>1</v>
      </c>
      <c r="AC177" s="5">
        <f t="shared" si="42"/>
        <v>1</v>
      </c>
    </row>
    <row r="178" spans="2:29" outlineLevel="2" x14ac:dyDescent="0.25"/>
    <row r="179" spans="2:29" outlineLevel="2" x14ac:dyDescent="0.25"/>
    <row r="180" spans="2:29" outlineLevel="2" x14ac:dyDescent="0.25">
      <c r="B180" s="22" t="s">
        <v>366</v>
      </c>
    </row>
    <row r="181" spans="2:29" outlineLevel="3" x14ac:dyDescent="0.25">
      <c r="E181" s="23" t="str">
        <f t="shared" ref="E181:G181" si="43">E$149</f>
        <v>DESNZ industrial gas price index, including CCL - 2011/12 to 2023/24 average index for outturn uplift factors</v>
      </c>
      <c r="F181" s="5">
        <f t="shared" si="43"/>
        <v>100</v>
      </c>
      <c r="G181" s="23" t="str">
        <f t="shared" si="43"/>
        <v>Index</v>
      </c>
      <c r="H181" s="5"/>
    </row>
    <row r="182" spans="2:29" outlineLevel="3" x14ac:dyDescent="0.25">
      <c r="E182" s="23" t="str">
        <f t="shared" ref="E182:AC182" si="44">E$113</f>
        <v>DESNZ industrial gas price index, including CCL - index net of CPI(H)</v>
      </c>
      <c r="F182" s="5"/>
      <c r="G182" s="5" t="str">
        <f t="shared" si="44"/>
        <v>Index</v>
      </c>
      <c r="H182" s="5"/>
      <c r="I182" s="5"/>
      <c r="J182" s="5">
        <f t="shared" si="44"/>
        <v>100</v>
      </c>
      <c r="K182" s="5">
        <f t="shared" si="44"/>
        <v>100</v>
      </c>
      <c r="L182" s="5">
        <f t="shared" si="44"/>
        <v>100</v>
      </c>
      <c r="M182" s="5">
        <f t="shared" si="44"/>
        <v>100</v>
      </c>
      <c r="N182" s="5">
        <f t="shared" si="44"/>
        <v>100</v>
      </c>
      <c r="O182" s="5">
        <f t="shared" si="44"/>
        <v>100</v>
      </c>
      <c r="P182" s="5">
        <f t="shared" si="44"/>
        <v>100</v>
      </c>
      <c r="Q182" s="5">
        <f t="shared" si="44"/>
        <v>100</v>
      </c>
      <c r="R182" s="5">
        <f t="shared" si="44"/>
        <v>100</v>
      </c>
      <c r="S182" s="5">
        <f t="shared" si="44"/>
        <v>100</v>
      </c>
      <c r="T182" s="5">
        <f t="shared" si="44"/>
        <v>100</v>
      </c>
      <c r="U182" s="5">
        <f t="shared" si="44"/>
        <v>100</v>
      </c>
      <c r="V182" s="5">
        <f t="shared" si="44"/>
        <v>100</v>
      </c>
      <c r="W182" s="5">
        <f t="shared" si="44"/>
        <v>100</v>
      </c>
      <c r="X182" s="5">
        <f t="shared" si="44"/>
        <v>100</v>
      </c>
      <c r="Y182" s="5">
        <f t="shared" si="44"/>
        <v>100</v>
      </c>
      <c r="Z182" s="5">
        <f t="shared" si="44"/>
        <v>100</v>
      </c>
      <c r="AA182" s="5">
        <f t="shared" si="44"/>
        <v>100</v>
      </c>
      <c r="AB182" s="5">
        <f t="shared" si="44"/>
        <v>100</v>
      </c>
      <c r="AC182" s="5">
        <f t="shared" si="44"/>
        <v>100</v>
      </c>
    </row>
    <row r="183" spans="2:29" outlineLevel="3" x14ac:dyDescent="0.25">
      <c r="E183" s="23" t="s">
        <v>366</v>
      </c>
      <c r="G183" s="23" t="s">
        <v>298</v>
      </c>
      <c r="H183" s="5"/>
      <c r="J183" s="5">
        <f t="shared" ref="J183:AC183" si="45">IF($F181=0,0,J182/$F181)</f>
        <v>1</v>
      </c>
      <c r="K183" s="5">
        <f t="shared" si="45"/>
        <v>1</v>
      </c>
      <c r="L183" s="5">
        <f t="shared" si="45"/>
        <v>1</v>
      </c>
      <c r="M183" s="5">
        <f t="shared" si="45"/>
        <v>1</v>
      </c>
      <c r="N183" s="5">
        <f t="shared" si="45"/>
        <v>1</v>
      </c>
      <c r="O183" s="5">
        <f t="shared" si="45"/>
        <v>1</v>
      </c>
      <c r="P183" s="5">
        <f t="shared" si="45"/>
        <v>1</v>
      </c>
      <c r="Q183" s="5">
        <f t="shared" si="45"/>
        <v>1</v>
      </c>
      <c r="R183" s="5">
        <f t="shared" si="45"/>
        <v>1</v>
      </c>
      <c r="S183" s="5">
        <f t="shared" si="45"/>
        <v>1</v>
      </c>
      <c r="T183" s="5">
        <f t="shared" si="45"/>
        <v>1</v>
      </c>
      <c r="U183" s="5">
        <f t="shared" si="45"/>
        <v>1</v>
      </c>
      <c r="V183" s="5">
        <f t="shared" si="45"/>
        <v>1</v>
      </c>
      <c r="W183" s="5">
        <f t="shared" si="45"/>
        <v>1</v>
      </c>
      <c r="X183" s="5">
        <f t="shared" si="45"/>
        <v>1</v>
      </c>
      <c r="Y183" s="5">
        <f t="shared" si="45"/>
        <v>1</v>
      </c>
      <c r="Z183" s="5">
        <f t="shared" si="45"/>
        <v>1</v>
      </c>
      <c r="AA183" s="5">
        <f t="shared" si="45"/>
        <v>1</v>
      </c>
      <c r="AB183" s="5">
        <f t="shared" si="45"/>
        <v>1</v>
      </c>
      <c r="AC183" s="5">
        <f t="shared" si="45"/>
        <v>1</v>
      </c>
    </row>
    <row r="184" spans="2:29" outlineLevel="2" x14ac:dyDescent="0.25"/>
    <row r="185" spans="2:29" outlineLevel="2" x14ac:dyDescent="0.25"/>
    <row r="186" spans="2:29" outlineLevel="2" x14ac:dyDescent="0.25">
      <c r="B186" s="22" t="s">
        <v>367</v>
      </c>
    </row>
    <row r="187" spans="2:29" outlineLevel="3" x14ac:dyDescent="0.25">
      <c r="E187" s="23" t="str">
        <f t="shared" ref="E187:G187" si="46">E$160</f>
        <v>Ofgem day ahead electricity baseload prices - 2011/12 to 2023/24 average index for outturn uplift factors</v>
      </c>
      <c r="F187" s="5">
        <f t="shared" si="46"/>
        <v>100</v>
      </c>
      <c r="G187" s="23" t="str">
        <f t="shared" si="46"/>
        <v>Index</v>
      </c>
      <c r="H187" s="5"/>
    </row>
    <row r="188" spans="2:29" outlineLevel="3" x14ac:dyDescent="0.25">
      <c r="E188" s="23" t="str">
        <f t="shared" ref="E188:AC188" si="47">E$120</f>
        <v>Ofgem day ahead electricity baseload prices - index net of CPI(H)</v>
      </c>
      <c r="F188" s="5"/>
      <c r="G188" s="5" t="str">
        <f t="shared" si="47"/>
        <v>Index</v>
      </c>
      <c r="H188" s="5"/>
      <c r="I188" s="5"/>
      <c r="J188" s="5">
        <f t="shared" si="47"/>
        <v>100</v>
      </c>
      <c r="K188" s="5">
        <f t="shared" si="47"/>
        <v>100</v>
      </c>
      <c r="L188" s="5">
        <f t="shared" si="47"/>
        <v>100</v>
      </c>
      <c r="M188" s="5">
        <f t="shared" si="47"/>
        <v>100</v>
      </c>
      <c r="N188" s="5">
        <f t="shared" si="47"/>
        <v>100</v>
      </c>
      <c r="O188" s="5">
        <f t="shared" si="47"/>
        <v>100</v>
      </c>
      <c r="P188" s="5">
        <f t="shared" si="47"/>
        <v>100</v>
      </c>
      <c r="Q188" s="5">
        <f t="shared" si="47"/>
        <v>100</v>
      </c>
      <c r="R188" s="5">
        <f t="shared" si="47"/>
        <v>100</v>
      </c>
      <c r="S188" s="5">
        <f t="shared" si="47"/>
        <v>100</v>
      </c>
      <c r="T188" s="5">
        <f t="shared" si="47"/>
        <v>100</v>
      </c>
      <c r="U188" s="5">
        <f t="shared" si="47"/>
        <v>100</v>
      </c>
      <c r="V188" s="5">
        <f t="shared" si="47"/>
        <v>100</v>
      </c>
      <c r="W188" s="5">
        <f t="shared" si="47"/>
        <v>100</v>
      </c>
      <c r="X188" s="5">
        <f t="shared" si="47"/>
        <v>100</v>
      </c>
      <c r="Y188" s="5">
        <f t="shared" si="47"/>
        <v>100</v>
      </c>
      <c r="Z188" s="5">
        <f t="shared" si="47"/>
        <v>100</v>
      </c>
      <c r="AA188" s="5">
        <f t="shared" si="47"/>
        <v>100</v>
      </c>
      <c r="AB188" s="5">
        <f t="shared" si="47"/>
        <v>100</v>
      </c>
      <c r="AC188" s="5">
        <f t="shared" si="47"/>
        <v>100</v>
      </c>
    </row>
    <row r="189" spans="2:29" outlineLevel="3" x14ac:dyDescent="0.25">
      <c r="E189" s="23" t="s">
        <v>367</v>
      </c>
      <c r="G189" s="23" t="s">
        <v>298</v>
      </c>
      <c r="H189" s="5"/>
      <c r="J189" s="5">
        <f t="shared" ref="J189:AC189" si="48">IF($F187=0,0,J188/$F187)</f>
        <v>1</v>
      </c>
      <c r="K189" s="5">
        <f t="shared" si="48"/>
        <v>1</v>
      </c>
      <c r="L189" s="5">
        <f t="shared" si="48"/>
        <v>1</v>
      </c>
      <c r="M189" s="5">
        <f t="shared" si="48"/>
        <v>1</v>
      </c>
      <c r="N189" s="5">
        <f t="shared" si="48"/>
        <v>1</v>
      </c>
      <c r="O189" s="5">
        <f t="shared" si="48"/>
        <v>1</v>
      </c>
      <c r="P189" s="5">
        <f t="shared" si="48"/>
        <v>1</v>
      </c>
      <c r="Q189" s="5">
        <f t="shared" si="48"/>
        <v>1</v>
      </c>
      <c r="R189" s="5">
        <f t="shared" si="48"/>
        <v>1</v>
      </c>
      <c r="S189" s="5">
        <f t="shared" si="48"/>
        <v>1</v>
      </c>
      <c r="T189" s="5">
        <f t="shared" si="48"/>
        <v>1</v>
      </c>
      <c r="U189" s="5">
        <f t="shared" si="48"/>
        <v>1</v>
      </c>
      <c r="V189" s="5">
        <f t="shared" si="48"/>
        <v>1</v>
      </c>
      <c r="W189" s="5">
        <f t="shared" si="48"/>
        <v>1</v>
      </c>
      <c r="X189" s="5">
        <f t="shared" si="48"/>
        <v>1</v>
      </c>
      <c r="Y189" s="5">
        <f t="shared" si="48"/>
        <v>1</v>
      </c>
      <c r="Z189" s="5">
        <f t="shared" si="48"/>
        <v>1</v>
      </c>
      <c r="AA189" s="5">
        <f t="shared" si="48"/>
        <v>1</v>
      </c>
      <c r="AB189" s="5">
        <f t="shared" si="48"/>
        <v>1</v>
      </c>
      <c r="AC189" s="5">
        <f t="shared" si="48"/>
        <v>1</v>
      </c>
    </row>
    <row r="190" spans="2:29" outlineLevel="2" x14ac:dyDescent="0.25"/>
    <row r="191" spans="2:29" outlineLevel="2" x14ac:dyDescent="0.25"/>
    <row r="192" spans="2:29" outlineLevel="2" x14ac:dyDescent="0.25">
      <c r="B192" s="22" t="s">
        <v>368</v>
      </c>
    </row>
    <row r="193" spans="2:29" outlineLevel="3" x14ac:dyDescent="0.25">
      <c r="E193" s="23" t="str">
        <f t="shared" ref="E193:G193" si="49">E$171</f>
        <v>Ofgem day ahead gas prices - 2011/12 to 2023/24 average index for outturn uplift factors</v>
      </c>
      <c r="F193" s="5">
        <f t="shared" si="49"/>
        <v>100</v>
      </c>
      <c r="G193" s="23" t="str">
        <f t="shared" si="49"/>
        <v>Index</v>
      </c>
      <c r="H193" s="5"/>
    </row>
    <row r="194" spans="2:29" outlineLevel="3" x14ac:dyDescent="0.25">
      <c r="E194" s="23" t="str">
        <f t="shared" ref="E194:AC194" si="50">E$127</f>
        <v>Ofgem day ahead gas prices - index net of CPI(H)</v>
      </c>
      <c r="F194" s="5"/>
      <c r="G194" s="5" t="str">
        <f t="shared" si="50"/>
        <v>Index</v>
      </c>
      <c r="H194" s="5"/>
      <c r="I194" s="5"/>
      <c r="J194" s="5">
        <f t="shared" si="50"/>
        <v>100</v>
      </c>
      <c r="K194" s="5">
        <f t="shared" si="50"/>
        <v>100</v>
      </c>
      <c r="L194" s="5">
        <f t="shared" si="50"/>
        <v>100</v>
      </c>
      <c r="M194" s="5">
        <f t="shared" si="50"/>
        <v>100</v>
      </c>
      <c r="N194" s="5">
        <f t="shared" si="50"/>
        <v>100</v>
      </c>
      <c r="O194" s="5">
        <f t="shared" si="50"/>
        <v>100</v>
      </c>
      <c r="P194" s="5">
        <f t="shared" si="50"/>
        <v>100</v>
      </c>
      <c r="Q194" s="5">
        <f t="shared" si="50"/>
        <v>100</v>
      </c>
      <c r="R194" s="5">
        <f t="shared" si="50"/>
        <v>100</v>
      </c>
      <c r="S194" s="5">
        <f t="shared" si="50"/>
        <v>100</v>
      </c>
      <c r="T194" s="5">
        <f t="shared" si="50"/>
        <v>100</v>
      </c>
      <c r="U194" s="5">
        <f t="shared" si="50"/>
        <v>100</v>
      </c>
      <c r="V194" s="5">
        <f t="shared" si="50"/>
        <v>100</v>
      </c>
      <c r="W194" s="5">
        <f t="shared" si="50"/>
        <v>100</v>
      </c>
      <c r="X194" s="5">
        <f t="shared" si="50"/>
        <v>100</v>
      </c>
      <c r="Y194" s="5">
        <f t="shared" si="50"/>
        <v>100</v>
      </c>
      <c r="Z194" s="5">
        <f t="shared" si="50"/>
        <v>100</v>
      </c>
      <c r="AA194" s="5">
        <f t="shared" si="50"/>
        <v>100</v>
      </c>
      <c r="AB194" s="5">
        <f t="shared" si="50"/>
        <v>100</v>
      </c>
      <c r="AC194" s="5">
        <f t="shared" si="50"/>
        <v>100</v>
      </c>
    </row>
    <row r="195" spans="2:29" outlineLevel="3" x14ac:dyDescent="0.25">
      <c r="E195" s="23" t="s">
        <v>368</v>
      </c>
      <c r="G195" s="23" t="s">
        <v>298</v>
      </c>
      <c r="H195" s="5"/>
      <c r="J195" s="5">
        <f t="shared" ref="J195:AC195" si="51">IF($F193=0,0,J194/$F193)</f>
        <v>1</v>
      </c>
      <c r="K195" s="5">
        <f t="shared" si="51"/>
        <v>1</v>
      </c>
      <c r="L195" s="5">
        <f t="shared" si="51"/>
        <v>1</v>
      </c>
      <c r="M195" s="5">
        <f t="shared" si="51"/>
        <v>1</v>
      </c>
      <c r="N195" s="5">
        <f t="shared" si="51"/>
        <v>1</v>
      </c>
      <c r="O195" s="5">
        <f t="shared" si="51"/>
        <v>1</v>
      </c>
      <c r="P195" s="5">
        <f t="shared" si="51"/>
        <v>1</v>
      </c>
      <c r="Q195" s="5">
        <f t="shared" si="51"/>
        <v>1</v>
      </c>
      <c r="R195" s="5">
        <f t="shared" si="51"/>
        <v>1</v>
      </c>
      <c r="S195" s="5">
        <f t="shared" si="51"/>
        <v>1</v>
      </c>
      <c r="T195" s="5">
        <f t="shared" si="51"/>
        <v>1</v>
      </c>
      <c r="U195" s="5">
        <f t="shared" si="51"/>
        <v>1</v>
      </c>
      <c r="V195" s="5">
        <f t="shared" si="51"/>
        <v>1</v>
      </c>
      <c r="W195" s="5">
        <f t="shared" si="51"/>
        <v>1</v>
      </c>
      <c r="X195" s="5">
        <f t="shared" si="51"/>
        <v>1</v>
      </c>
      <c r="Y195" s="5">
        <f t="shared" si="51"/>
        <v>1</v>
      </c>
      <c r="Z195" s="5">
        <f t="shared" si="51"/>
        <v>1</v>
      </c>
      <c r="AA195" s="5">
        <f t="shared" si="51"/>
        <v>1</v>
      </c>
      <c r="AB195" s="5">
        <f t="shared" si="51"/>
        <v>1</v>
      </c>
      <c r="AC195" s="5">
        <f t="shared" si="51"/>
        <v>1</v>
      </c>
    </row>
    <row r="196" spans="2:29" outlineLevel="2" x14ac:dyDescent="0.25"/>
    <row r="197" spans="2:29" outlineLevel="1" x14ac:dyDescent="0.25">
      <c r="B197" s="22" t="s">
        <v>369</v>
      </c>
    </row>
    <row r="198" spans="2:29" outlineLevel="2" x14ac:dyDescent="0.25">
      <c r="B198" s="22" t="s">
        <v>370</v>
      </c>
    </row>
    <row r="199" spans="2:29" outlineLevel="3" x14ac:dyDescent="0.25">
      <c r="E199" s="23" t="str">
        <f t="shared" ref="E199:AC199" si="52">E$177</f>
        <v>DESNZ industrial electricity price index, including CCL - outturn uplift factor</v>
      </c>
      <c r="F199" s="5"/>
      <c r="G199" s="5" t="str">
        <f t="shared" si="52"/>
        <v>factor</v>
      </c>
      <c r="H199" s="5"/>
      <c r="I199" s="5"/>
      <c r="J199" s="5">
        <f t="shared" si="52"/>
        <v>1</v>
      </c>
      <c r="K199" s="5">
        <f t="shared" si="52"/>
        <v>1</v>
      </c>
      <c r="L199" s="5">
        <f t="shared" si="52"/>
        <v>1</v>
      </c>
      <c r="M199" s="5">
        <f t="shared" si="52"/>
        <v>1</v>
      </c>
      <c r="N199" s="5">
        <f t="shared" si="52"/>
        <v>1</v>
      </c>
      <c r="O199" s="5">
        <f t="shared" si="52"/>
        <v>1</v>
      </c>
      <c r="P199" s="5">
        <f t="shared" si="52"/>
        <v>1</v>
      </c>
      <c r="Q199" s="5">
        <f t="shared" si="52"/>
        <v>1</v>
      </c>
      <c r="R199" s="5">
        <f t="shared" si="52"/>
        <v>1</v>
      </c>
      <c r="S199" s="5">
        <f t="shared" si="52"/>
        <v>1</v>
      </c>
      <c r="T199" s="5">
        <f t="shared" si="52"/>
        <v>1</v>
      </c>
      <c r="U199" s="5">
        <f t="shared" si="52"/>
        <v>1</v>
      </c>
      <c r="V199" s="5">
        <f t="shared" si="52"/>
        <v>1</v>
      </c>
      <c r="W199" s="5">
        <f t="shared" si="52"/>
        <v>1</v>
      </c>
      <c r="X199" s="5">
        <f t="shared" si="52"/>
        <v>1</v>
      </c>
      <c r="Y199" s="5">
        <f t="shared" si="52"/>
        <v>1</v>
      </c>
      <c r="Z199" s="5">
        <f t="shared" si="52"/>
        <v>1</v>
      </c>
      <c r="AA199" s="5">
        <f t="shared" si="52"/>
        <v>1</v>
      </c>
      <c r="AB199" s="5">
        <f t="shared" si="52"/>
        <v>1</v>
      </c>
      <c r="AC199" s="5">
        <f t="shared" si="52"/>
        <v>1</v>
      </c>
    </row>
    <row r="200" spans="2:29" outlineLevel="3" x14ac:dyDescent="0.25">
      <c r="E200" s="23" t="s">
        <v>370</v>
      </c>
      <c r="G200" s="23" t="s">
        <v>140</v>
      </c>
      <c r="H200" s="2"/>
      <c r="J200" s="2">
        <f t="shared" ref="J200:AC200" si="53">J199-1</f>
        <v>0</v>
      </c>
      <c r="K200" s="2">
        <f>K199-1</f>
        <v>0</v>
      </c>
      <c r="L200" s="2">
        <f t="shared" si="53"/>
        <v>0</v>
      </c>
      <c r="M200" s="2">
        <f t="shared" si="53"/>
        <v>0</v>
      </c>
      <c r="N200" s="2">
        <f t="shared" si="53"/>
        <v>0</v>
      </c>
      <c r="O200" s="2">
        <f t="shared" si="53"/>
        <v>0</v>
      </c>
      <c r="P200" s="2">
        <f t="shared" si="53"/>
        <v>0</v>
      </c>
      <c r="Q200" s="2">
        <f t="shared" si="53"/>
        <v>0</v>
      </c>
      <c r="R200" s="2">
        <f t="shared" si="53"/>
        <v>0</v>
      </c>
      <c r="S200" s="2">
        <f t="shared" si="53"/>
        <v>0</v>
      </c>
      <c r="T200" s="2">
        <f t="shared" si="53"/>
        <v>0</v>
      </c>
      <c r="U200" s="2">
        <f t="shared" si="53"/>
        <v>0</v>
      </c>
      <c r="V200" s="2">
        <f t="shared" si="53"/>
        <v>0</v>
      </c>
      <c r="W200" s="2">
        <f>W199-1</f>
        <v>0</v>
      </c>
      <c r="X200" s="2">
        <f t="shared" si="53"/>
        <v>0</v>
      </c>
      <c r="Y200" s="2">
        <f t="shared" si="53"/>
        <v>0</v>
      </c>
      <c r="Z200" s="2">
        <f t="shared" si="53"/>
        <v>0</v>
      </c>
      <c r="AA200" s="2">
        <f t="shared" si="53"/>
        <v>0</v>
      </c>
      <c r="AB200" s="2">
        <f t="shared" si="53"/>
        <v>0</v>
      </c>
      <c r="AC200" s="2">
        <f t="shared" si="53"/>
        <v>0</v>
      </c>
    </row>
    <row r="201" spans="2:29" outlineLevel="2" x14ac:dyDescent="0.25"/>
    <row r="202" spans="2:29" outlineLevel="2" x14ac:dyDescent="0.25"/>
    <row r="203" spans="2:29" outlineLevel="2" x14ac:dyDescent="0.25">
      <c r="B203" s="22" t="s">
        <v>371</v>
      </c>
    </row>
    <row r="204" spans="2:29" outlineLevel="3" x14ac:dyDescent="0.25">
      <c r="E204" s="23" t="str">
        <f t="shared" ref="E204:AC204" si="54">E$183</f>
        <v>DESNZ industrial gas price index, including CCL - outturn uplift factor</v>
      </c>
      <c r="F204" s="5"/>
      <c r="G204" s="5" t="str">
        <f t="shared" si="54"/>
        <v>factor</v>
      </c>
      <c r="H204" s="5"/>
      <c r="I204" s="5"/>
      <c r="J204" s="5">
        <f t="shared" si="54"/>
        <v>1</v>
      </c>
      <c r="K204" s="5">
        <f t="shared" si="54"/>
        <v>1</v>
      </c>
      <c r="L204" s="5">
        <f t="shared" si="54"/>
        <v>1</v>
      </c>
      <c r="M204" s="5">
        <f t="shared" si="54"/>
        <v>1</v>
      </c>
      <c r="N204" s="5">
        <f t="shared" si="54"/>
        <v>1</v>
      </c>
      <c r="O204" s="5">
        <f t="shared" si="54"/>
        <v>1</v>
      </c>
      <c r="P204" s="5">
        <f t="shared" si="54"/>
        <v>1</v>
      </c>
      <c r="Q204" s="5">
        <f t="shared" si="54"/>
        <v>1</v>
      </c>
      <c r="R204" s="5">
        <f t="shared" si="54"/>
        <v>1</v>
      </c>
      <c r="S204" s="5">
        <f t="shared" si="54"/>
        <v>1</v>
      </c>
      <c r="T204" s="5">
        <f t="shared" si="54"/>
        <v>1</v>
      </c>
      <c r="U204" s="5">
        <f t="shared" si="54"/>
        <v>1</v>
      </c>
      <c r="V204" s="5">
        <f t="shared" si="54"/>
        <v>1</v>
      </c>
      <c r="W204" s="5">
        <f t="shared" si="54"/>
        <v>1</v>
      </c>
      <c r="X204" s="5">
        <f t="shared" si="54"/>
        <v>1</v>
      </c>
      <c r="Y204" s="5">
        <f t="shared" si="54"/>
        <v>1</v>
      </c>
      <c r="Z204" s="5">
        <f t="shared" si="54"/>
        <v>1</v>
      </c>
      <c r="AA204" s="5">
        <f t="shared" si="54"/>
        <v>1</v>
      </c>
      <c r="AB204" s="5">
        <f t="shared" si="54"/>
        <v>1</v>
      </c>
      <c r="AC204" s="5">
        <f t="shared" si="54"/>
        <v>1</v>
      </c>
    </row>
    <row r="205" spans="2:29" outlineLevel="3" x14ac:dyDescent="0.25">
      <c r="E205" s="23" t="s">
        <v>371</v>
      </c>
      <c r="G205" s="23" t="s">
        <v>140</v>
      </c>
      <c r="H205" s="2"/>
      <c r="J205" s="2">
        <f t="shared" ref="J205:AC205" si="55">J204-1</f>
        <v>0</v>
      </c>
      <c r="K205" s="2">
        <f t="shared" si="55"/>
        <v>0</v>
      </c>
      <c r="L205" s="2">
        <f t="shared" si="55"/>
        <v>0</v>
      </c>
      <c r="M205" s="2">
        <f t="shared" si="55"/>
        <v>0</v>
      </c>
      <c r="N205" s="2">
        <f t="shared" si="55"/>
        <v>0</v>
      </c>
      <c r="O205" s="2">
        <f t="shared" si="55"/>
        <v>0</v>
      </c>
      <c r="P205" s="2">
        <f t="shared" si="55"/>
        <v>0</v>
      </c>
      <c r="Q205" s="2">
        <f t="shared" si="55"/>
        <v>0</v>
      </c>
      <c r="R205" s="2">
        <f t="shared" si="55"/>
        <v>0</v>
      </c>
      <c r="S205" s="2">
        <f t="shared" si="55"/>
        <v>0</v>
      </c>
      <c r="T205" s="2">
        <f t="shared" si="55"/>
        <v>0</v>
      </c>
      <c r="U205" s="2">
        <f t="shared" si="55"/>
        <v>0</v>
      </c>
      <c r="V205" s="2">
        <f t="shared" si="55"/>
        <v>0</v>
      </c>
      <c r="W205" s="2">
        <f t="shared" si="55"/>
        <v>0</v>
      </c>
      <c r="X205" s="2">
        <f t="shared" si="55"/>
        <v>0</v>
      </c>
      <c r="Y205" s="2">
        <f t="shared" si="55"/>
        <v>0</v>
      </c>
      <c r="Z205" s="2">
        <f t="shared" si="55"/>
        <v>0</v>
      </c>
      <c r="AA205" s="2">
        <f t="shared" si="55"/>
        <v>0</v>
      </c>
      <c r="AB205" s="2">
        <f t="shared" si="55"/>
        <v>0</v>
      </c>
      <c r="AC205" s="2">
        <f t="shared" si="55"/>
        <v>0</v>
      </c>
    </row>
    <row r="206" spans="2:29" outlineLevel="2" x14ac:dyDescent="0.25"/>
    <row r="207" spans="2:29" outlineLevel="2" x14ac:dyDescent="0.25"/>
    <row r="208" spans="2:29" outlineLevel="2" x14ac:dyDescent="0.25">
      <c r="B208" s="22" t="s">
        <v>372</v>
      </c>
    </row>
    <row r="209" spans="1:29" outlineLevel="3" x14ac:dyDescent="0.25">
      <c r="E209" s="23" t="str">
        <f t="shared" ref="E209:AC209" si="56">E$189</f>
        <v>Ofgem day ahead electricity baseload prices - outturn uplift factor</v>
      </c>
      <c r="F209" s="5"/>
      <c r="G209" s="5" t="str">
        <f t="shared" si="56"/>
        <v>factor</v>
      </c>
      <c r="H209" s="5"/>
      <c r="I209" s="5"/>
      <c r="J209" s="5">
        <f t="shared" si="56"/>
        <v>1</v>
      </c>
      <c r="K209" s="5">
        <f t="shared" si="56"/>
        <v>1</v>
      </c>
      <c r="L209" s="5">
        <f t="shared" si="56"/>
        <v>1</v>
      </c>
      <c r="M209" s="5">
        <f t="shared" si="56"/>
        <v>1</v>
      </c>
      <c r="N209" s="5">
        <f t="shared" si="56"/>
        <v>1</v>
      </c>
      <c r="O209" s="5">
        <f t="shared" si="56"/>
        <v>1</v>
      </c>
      <c r="P209" s="5">
        <f t="shared" si="56"/>
        <v>1</v>
      </c>
      <c r="Q209" s="5">
        <f t="shared" si="56"/>
        <v>1</v>
      </c>
      <c r="R209" s="5">
        <f t="shared" si="56"/>
        <v>1</v>
      </c>
      <c r="S209" s="5">
        <f t="shared" si="56"/>
        <v>1</v>
      </c>
      <c r="T209" s="5">
        <f t="shared" si="56"/>
        <v>1</v>
      </c>
      <c r="U209" s="5">
        <f t="shared" si="56"/>
        <v>1</v>
      </c>
      <c r="V209" s="5">
        <f t="shared" si="56"/>
        <v>1</v>
      </c>
      <c r="W209" s="5">
        <f t="shared" si="56"/>
        <v>1</v>
      </c>
      <c r="X209" s="5">
        <f t="shared" si="56"/>
        <v>1</v>
      </c>
      <c r="Y209" s="5">
        <f t="shared" si="56"/>
        <v>1</v>
      </c>
      <c r="Z209" s="5">
        <f t="shared" si="56"/>
        <v>1</v>
      </c>
      <c r="AA209" s="5">
        <f t="shared" si="56"/>
        <v>1</v>
      </c>
      <c r="AB209" s="5">
        <f t="shared" si="56"/>
        <v>1</v>
      </c>
      <c r="AC209" s="5">
        <f t="shared" si="56"/>
        <v>1</v>
      </c>
    </row>
    <row r="210" spans="1:29" outlineLevel="3" x14ac:dyDescent="0.25">
      <c r="E210" s="23" t="s">
        <v>372</v>
      </c>
      <c r="G210" s="23" t="s">
        <v>140</v>
      </c>
      <c r="H210" s="2"/>
      <c r="J210" s="2">
        <f t="shared" ref="J210:AC210" si="57">J209-1</f>
        <v>0</v>
      </c>
      <c r="K210" s="2">
        <f t="shared" si="57"/>
        <v>0</v>
      </c>
      <c r="L210" s="2">
        <f t="shared" si="57"/>
        <v>0</v>
      </c>
      <c r="M210" s="2">
        <f t="shared" si="57"/>
        <v>0</v>
      </c>
      <c r="N210" s="2">
        <f t="shared" si="57"/>
        <v>0</v>
      </c>
      <c r="O210" s="2">
        <f t="shared" si="57"/>
        <v>0</v>
      </c>
      <c r="P210" s="2">
        <f t="shared" si="57"/>
        <v>0</v>
      </c>
      <c r="Q210" s="2">
        <f t="shared" si="57"/>
        <v>0</v>
      </c>
      <c r="R210" s="2">
        <f t="shared" si="57"/>
        <v>0</v>
      </c>
      <c r="S210" s="2">
        <f t="shared" si="57"/>
        <v>0</v>
      </c>
      <c r="T210" s="2">
        <f t="shared" si="57"/>
        <v>0</v>
      </c>
      <c r="U210" s="2">
        <f t="shared" si="57"/>
        <v>0</v>
      </c>
      <c r="V210" s="2">
        <f t="shared" si="57"/>
        <v>0</v>
      </c>
      <c r="W210" s="2">
        <f t="shared" si="57"/>
        <v>0</v>
      </c>
      <c r="X210" s="2">
        <f t="shared" si="57"/>
        <v>0</v>
      </c>
      <c r="Y210" s="2">
        <f t="shared" si="57"/>
        <v>0</v>
      </c>
      <c r="Z210" s="2">
        <f t="shared" si="57"/>
        <v>0</v>
      </c>
      <c r="AA210" s="2">
        <f t="shared" si="57"/>
        <v>0</v>
      </c>
      <c r="AB210" s="2">
        <f t="shared" si="57"/>
        <v>0</v>
      </c>
      <c r="AC210" s="2">
        <f t="shared" si="57"/>
        <v>0</v>
      </c>
    </row>
    <row r="211" spans="1:29" outlineLevel="2" x14ac:dyDescent="0.25"/>
    <row r="212" spans="1:29" outlineLevel="2" x14ac:dyDescent="0.25"/>
    <row r="213" spans="1:29" outlineLevel="2" x14ac:dyDescent="0.25">
      <c r="B213" s="22" t="s">
        <v>373</v>
      </c>
    </row>
    <row r="214" spans="1:29" outlineLevel="3" x14ac:dyDescent="0.25">
      <c r="E214" s="23" t="str">
        <f t="shared" ref="E214:AC214" si="58">E$195</f>
        <v>Ofgem day ahead gas prices - outturn uplift factor</v>
      </c>
      <c r="F214" s="5"/>
      <c r="G214" s="5" t="str">
        <f t="shared" si="58"/>
        <v>factor</v>
      </c>
      <c r="H214" s="5"/>
      <c r="I214" s="5"/>
      <c r="J214" s="5">
        <f t="shared" si="58"/>
        <v>1</v>
      </c>
      <c r="K214" s="5">
        <f t="shared" si="58"/>
        <v>1</v>
      </c>
      <c r="L214" s="5">
        <f t="shared" si="58"/>
        <v>1</v>
      </c>
      <c r="M214" s="5">
        <f t="shared" si="58"/>
        <v>1</v>
      </c>
      <c r="N214" s="5">
        <f t="shared" si="58"/>
        <v>1</v>
      </c>
      <c r="O214" s="5">
        <f t="shared" si="58"/>
        <v>1</v>
      </c>
      <c r="P214" s="5">
        <f t="shared" si="58"/>
        <v>1</v>
      </c>
      <c r="Q214" s="5">
        <f t="shared" si="58"/>
        <v>1</v>
      </c>
      <c r="R214" s="5">
        <f t="shared" si="58"/>
        <v>1</v>
      </c>
      <c r="S214" s="5">
        <f t="shared" si="58"/>
        <v>1</v>
      </c>
      <c r="T214" s="5">
        <f t="shared" si="58"/>
        <v>1</v>
      </c>
      <c r="U214" s="5">
        <f t="shared" si="58"/>
        <v>1</v>
      </c>
      <c r="V214" s="5">
        <f t="shared" si="58"/>
        <v>1</v>
      </c>
      <c r="W214" s="5">
        <f t="shared" si="58"/>
        <v>1</v>
      </c>
      <c r="X214" s="5">
        <f t="shared" si="58"/>
        <v>1</v>
      </c>
      <c r="Y214" s="5">
        <f t="shared" si="58"/>
        <v>1</v>
      </c>
      <c r="Z214" s="5">
        <f t="shared" si="58"/>
        <v>1</v>
      </c>
      <c r="AA214" s="5">
        <f t="shared" si="58"/>
        <v>1</v>
      </c>
      <c r="AB214" s="5">
        <f t="shared" si="58"/>
        <v>1</v>
      </c>
      <c r="AC214" s="5">
        <f t="shared" si="58"/>
        <v>1</v>
      </c>
    </row>
    <row r="215" spans="1:29" outlineLevel="3" x14ac:dyDescent="0.25">
      <c r="E215" s="23" t="s">
        <v>373</v>
      </c>
      <c r="G215" s="23" t="s">
        <v>140</v>
      </c>
      <c r="H215" s="2"/>
      <c r="J215" s="2">
        <f t="shared" ref="J215:AC215" si="59">J214-1</f>
        <v>0</v>
      </c>
      <c r="K215" s="2">
        <f t="shared" si="59"/>
        <v>0</v>
      </c>
      <c r="L215" s="2">
        <f t="shared" si="59"/>
        <v>0</v>
      </c>
      <c r="M215" s="2">
        <f t="shared" si="59"/>
        <v>0</v>
      </c>
      <c r="N215" s="2">
        <f t="shared" si="59"/>
        <v>0</v>
      </c>
      <c r="O215" s="2">
        <f t="shared" si="59"/>
        <v>0</v>
      </c>
      <c r="P215" s="2">
        <f t="shared" si="59"/>
        <v>0</v>
      </c>
      <c r="Q215" s="2">
        <f t="shared" si="59"/>
        <v>0</v>
      </c>
      <c r="R215" s="2">
        <f t="shared" si="59"/>
        <v>0</v>
      </c>
      <c r="S215" s="2">
        <f t="shared" si="59"/>
        <v>0</v>
      </c>
      <c r="T215" s="2">
        <f t="shared" si="59"/>
        <v>0</v>
      </c>
      <c r="U215" s="2">
        <f t="shared" si="59"/>
        <v>0</v>
      </c>
      <c r="V215" s="2">
        <f t="shared" si="59"/>
        <v>0</v>
      </c>
      <c r="W215" s="2">
        <f t="shared" si="59"/>
        <v>0</v>
      </c>
      <c r="X215" s="2">
        <f t="shared" si="59"/>
        <v>0</v>
      </c>
      <c r="Y215" s="2">
        <f t="shared" si="59"/>
        <v>0</v>
      </c>
      <c r="Z215" s="2">
        <f t="shared" si="59"/>
        <v>0</v>
      </c>
      <c r="AA215" s="2">
        <f t="shared" si="59"/>
        <v>0</v>
      </c>
      <c r="AB215" s="2">
        <f t="shared" si="59"/>
        <v>0</v>
      </c>
      <c r="AC215" s="2">
        <f t="shared" si="59"/>
        <v>0</v>
      </c>
    </row>
    <row r="216" spans="1:29" outlineLevel="2" x14ac:dyDescent="0.25"/>
    <row r="217" spans="1:29" x14ac:dyDescent="0.25">
      <c r="A217" s="22" t="s">
        <v>374</v>
      </c>
    </row>
    <row r="218" spans="1:29" outlineLevel="1" x14ac:dyDescent="0.25">
      <c r="B218" s="22" t="s">
        <v>375</v>
      </c>
    </row>
    <row r="219" spans="1:29" outlineLevel="1" x14ac:dyDescent="0.25">
      <c r="B219" s="22" t="s">
        <v>70</v>
      </c>
    </row>
    <row r="220" spans="1:29" outlineLevel="2" x14ac:dyDescent="0.25">
      <c r="E220" s="23" t="str">
        <f xml:space="preserve"> Inputs!E15</f>
        <v>Additional control 1 - water or wastewater</v>
      </c>
      <c r="F220" s="23">
        <f xml:space="preserve"> Inputs!F15</f>
        <v>0</v>
      </c>
      <c r="G220" s="23" t="str">
        <f xml:space="preserve"> Inputs!G15</f>
        <v>1 = water, 0 = waste</v>
      </c>
    </row>
    <row r="221" spans="1:29" outlineLevel="2" x14ac:dyDescent="0.25">
      <c r="E221" s="23" t="str">
        <f xml:space="preserve"> Inputs!E142</f>
        <v xml:space="preserve">Totex allowance for modelled base costs - real (ADDN1) </v>
      </c>
      <c r="F221" s="23">
        <f xml:space="preserve"> Inputs!F142</f>
        <v>0</v>
      </c>
      <c r="G221" s="23" t="str">
        <f xml:space="preserve"> Inputs!G142</f>
        <v>£m</v>
      </c>
      <c r="H221" s="23">
        <f xml:space="preserve"> Inputs!H142</f>
        <v>0</v>
      </c>
      <c r="X221" s="23">
        <f xml:space="preserve"> Inputs!X142</f>
        <v>0</v>
      </c>
      <c r="Y221" s="23">
        <f xml:space="preserve"> Inputs!Y142</f>
        <v>0</v>
      </c>
      <c r="Z221" s="23">
        <f xml:space="preserve"> Inputs!Z142</f>
        <v>0</v>
      </c>
      <c r="AA221" s="23">
        <f xml:space="preserve"> Inputs!AA142</f>
        <v>0</v>
      </c>
      <c r="AB221" s="23">
        <f xml:space="preserve"> Inputs!AB142</f>
        <v>0</v>
      </c>
    </row>
    <row r="222" spans="1:29" outlineLevel="2" x14ac:dyDescent="0.25">
      <c r="E222" s="23" t="s">
        <v>376</v>
      </c>
      <c r="G222" s="23" t="s">
        <v>148</v>
      </c>
      <c r="H222" s="23">
        <f xml:space="preserve"> SUM(X222:AB222)</f>
        <v>0</v>
      </c>
      <c r="X222" s="23">
        <f xml:space="preserve"> X220*X221</f>
        <v>0</v>
      </c>
      <c r="Y222" s="23">
        <f t="shared" ref="Y222:AB222" si="60" xml:space="preserve"> Y220*Y221</f>
        <v>0</v>
      </c>
      <c r="Z222" s="23">
        <f t="shared" si="60"/>
        <v>0</v>
      </c>
      <c r="AA222" s="23">
        <f t="shared" si="60"/>
        <v>0</v>
      </c>
      <c r="AB222" s="23">
        <f t="shared" si="60"/>
        <v>0</v>
      </c>
    </row>
    <row r="223" spans="1:29" outlineLevel="2" x14ac:dyDescent="0.25">
      <c r="E223" s="23" t="s">
        <v>377</v>
      </c>
      <c r="G223" s="23" t="s">
        <v>148</v>
      </c>
      <c r="H223" s="23">
        <f xml:space="preserve"> SUM(X223:AB223)</f>
        <v>0</v>
      </c>
      <c r="X223" s="23">
        <f xml:space="preserve"> (1-X220)*X221</f>
        <v>0</v>
      </c>
      <c r="Y223" s="23">
        <f t="shared" ref="Y223:AB223" si="61" xml:space="preserve"> (1-Y220)*Y221</f>
        <v>0</v>
      </c>
      <c r="Z223" s="23">
        <f t="shared" si="61"/>
        <v>0</v>
      </c>
      <c r="AA223" s="23">
        <f t="shared" si="61"/>
        <v>0</v>
      </c>
      <c r="AB223" s="23">
        <f t="shared" si="61"/>
        <v>0</v>
      </c>
    </row>
    <row r="224" spans="1:29" outlineLevel="1" x14ac:dyDescent="0.25"/>
    <row r="225" spans="1:29" outlineLevel="1" x14ac:dyDescent="0.25"/>
    <row r="226" spans="1:29" outlineLevel="1" x14ac:dyDescent="0.25">
      <c r="B226" s="22" t="s">
        <v>72</v>
      </c>
    </row>
    <row r="227" spans="1:29" outlineLevel="2" x14ac:dyDescent="0.25">
      <c r="E227" s="23" t="str">
        <f xml:space="preserve"> Inputs!E16</f>
        <v>Additional control 2 - water or wastewater</v>
      </c>
      <c r="F227" s="23">
        <f xml:space="preserve"> Inputs!F16</f>
        <v>0</v>
      </c>
      <c r="G227" s="23" t="str">
        <f xml:space="preserve"> Inputs!G16</f>
        <v>1 = water, 0 = waste</v>
      </c>
    </row>
    <row r="228" spans="1:29" outlineLevel="2" x14ac:dyDescent="0.25">
      <c r="E228" s="23" t="str">
        <f xml:space="preserve"> Inputs!E143</f>
        <v xml:space="preserve">Totex allowance for modelled base costs - real (ADDN2) </v>
      </c>
      <c r="F228" s="23">
        <f xml:space="preserve"> Inputs!F143</f>
        <v>0</v>
      </c>
      <c r="G228" s="23" t="str">
        <f xml:space="preserve"> Inputs!G143</f>
        <v>£m</v>
      </c>
      <c r="H228" s="23">
        <f xml:space="preserve"> Inputs!H143</f>
        <v>0</v>
      </c>
      <c r="I228" s="23">
        <f xml:space="preserve"> Inputs!I143</f>
        <v>0</v>
      </c>
      <c r="X228" s="23">
        <f xml:space="preserve"> Inputs!X143</f>
        <v>0</v>
      </c>
      <c r="Y228" s="23">
        <f xml:space="preserve"> Inputs!Y143</f>
        <v>0</v>
      </c>
      <c r="Z228" s="23">
        <f xml:space="preserve"> Inputs!Z143</f>
        <v>0</v>
      </c>
      <c r="AA228" s="23">
        <f xml:space="preserve"> Inputs!AA143</f>
        <v>0</v>
      </c>
      <c r="AB228" s="23">
        <f xml:space="preserve"> Inputs!AB143</f>
        <v>0</v>
      </c>
    </row>
    <row r="229" spans="1:29" outlineLevel="2" x14ac:dyDescent="0.25">
      <c r="E229" s="23" t="s">
        <v>378</v>
      </c>
      <c r="G229" s="23" t="s">
        <v>148</v>
      </c>
      <c r="H229" s="23">
        <f xml:space="preserve"> SUM(X229:AB229)</f>
        <v>0</v>
      </c>
      <c r="X229" s="23">
        <f t="shared" ref="X229:AB229" si="62" xml:space="preserve"> X227*X228</f>
        <v>0</v>
      </c>
      <c r="Y229" s="23">
        <f t="shared" si="62"/>
        <v>0</v>
      </c>
      <c r="Z229" s="23">
        <f t="shared" si="62"/>
        <v>0</v>
      </c>
      <c r="AA229" s="23">
        <f t="shared" si="62"/>
        <v>0</v>
      </c>
      <c r="AB229" s="23">
        <f t="shared" si="62"/>
        <v>0</v>
      </c>
    </row>
    <row r="230" spans="1:29" outlineLevel="2" x14ac:dyDescent="0.25">
      <c r="E230" s="23" t="s">
        <v>379</v>
      </c>
      <c r="G230" s="23" t="s">
        <v>148</v>
      </c>
      <c r="H230" s="23">
        <f xml:space="preserve"> SUM(X230:AB230)</f>
        <v>0</v>
      </c>
      <c r="X230" s="23">
        <f t="shared" ref="X230:AB230" si="63" xml:space="preserve"> (1-X227)*X228</f>
        <v>0</v>
      </c>
      <c r="Y230" s="23">
        <f t="shared" si="63"/>
        <v>0</v>
      </c>
      <c r="Z230" s="23">
        <f t="shared" si="63"/>
        <v>0</v>
      </c>
      <c r="AA230" s="23">
        <f t="shared" si="63"/>
        <v>0</v>
      </c>
      <c r="AB230" s="23">
        <f t="shared" si="63"/>
        <v>0</v>
      </c>
    </row>
    <row r="231" spans="1:29" outlineLevel="1" x14ac:dyDescent="0.25"/>
    <row r="232" spans="1:29" outlineLevel="1" x14ac:dyDescent="0.25"/>
    <row r="233" spans="1:29" outlineLevel="2" x14ac:dyDescent="0.25">
      <c r="A233" s="82"/>
      <c r="B233" s="82" t="s">
        <v>380</v>
      </c>
      <c r="C233" s="107"/>
      <c r="D233" s="108"/>
    </row>
    <row r="234" spans="1:29" outlineLevel="3" x14ac:dyDescent="0.25">
      <c r="A234" s="82"/>
      <c r="B234" s="82"/>
      <c r="C234" s="107"/>
      <c r="D234" s="108"/>
      <c r="E234" s="23" t="str">
        <f>Inputs!E$138</f>
        <v xml:space="preserve">Totex allowance for modelled base costs - real (WR) </v>
      </c>
      <c r="F234" s="23">
        <f>Inputs!F$138</f>
        <v>0</v>
      </c>
      <c r="G234" s="23" t="str">
        <f>Inputs!G$138</f>
        <v>£m</v>
      </c>
      <c r="H234" s="23">
        <f>Inputs!H$138</f>
        <v>0</v>
      </c>
      <c r="I234" s="23">
        <f>Inputs!I$138</f>
        <v>0</v>
      </c>
      <c r="J234" s="23">
        <f>Inputs!J$138</f>
        <v>0</v>
      </c>
      <c r="K234" s="23">
        <f>Inputs!K$138</f>
        <v>0</v>
      </c>
      <c r="L234" s="23">
        <f>Inputs!L$138</f>
        <v>0</v>
      </c>
      <c r="M234" s="23">
        <f>Inputs!M$138</f>
        <v>0</v>
      </c>
      <c r="N234" s="23">
        <f>Inputs!N$138</f>
        <v>0</v>
      </c>
      <c r="O234" s="23">
        <f>Inputs!O$138</f>
        <v>0</v>
      </c>
      <c r="P234" s="23">
        <f>Inputs!P$138</f>
        <v>0</v>
      </c>
      <c r="Q234" s="23">
        <f>Inputs!Q$138</f>
        <v>0</v>
      </c>
      <c r="R234" s="23">
        <f>Inputs!R$138</f>
        <v>0</v>
      </c>
      <c r="S234" s="23">
        <f>Inputs!S$138</f>
        <v>0</v>
      </c>
      <c r="T234" s="23">
        <f>Inputs!T$138</f>
        <v>0</v>
      </c>
      <c r="U234" s="23">
        <f>Inputs!U$138</f>
        <v>0</v>
      </c>
      <c r="V234" s="23">
        <f>Inputs!V$138</f>
        <v>0</v>
      </c>
      <c r="W234" s="23">
        <f>Inputs!W$138</f>
        <v>0</v>
      </c>
      <c r="X234" s="23">
        <f>Inputs!X$138</f>
        <v>0</v>
      </c>
      <c r="Y234" s="23">
        <f>Inputs!Y$138</f>
        <v>0</v>
      </c>
      <c r="Z234" s="23">
        <f>Inputs!Z$138</f>
        <v>0</v>
      </c>
      <c r="AA234" s="23">
        <f>Inputs!AA$138</f>
        <v>0</v>
      </c>
      <c r="AB234" s="23">
        <f>Inputs!AB$138</f>
        <v>0</v>
      </c>
      <c r="AC234" s="23">
        <f>Inputs!AC$138</f>
        <v>0</v>
      </c>
    </row>
    <row r="235" spans="1:29" outlineLevel="4" x14ac:dyDescent="0.25">
      <c r="A235" s="82"/>
      <c r="B235" s="82"/>
      <c r="C235" s="107"/>
      <c r="D235" s="108"/>
      <c r="E235" s="23" t="str">
        <f>Inputs!E$139</f>
        <v xml:space="preserve">Totex allowance for modelled base costs - real (WN+) </v>
      </c>
      <c r="F235" s="23">
        <f>Inputs!F$139</f>
        <v>0</v>
      </c>
      <c r="G235" s="23" t="str">
        <f>Inputs!G$139</f>
        <v>£m</v>
      </c>
      <c r="H235" s="23">
        <f>Inputs!H$139</f>
        <v>0</v>
      </c>
      <c r="I235" s="23">
        <f>Inputs!I$139</f>
        <v>0</v>
      </c>
      <c r="J235" s="23">
        <f>Inputs!J$139</f>
        <v>0</v>
      </c>
      <c r="K235" s="23">
        <f>Inputs!K$139</f>
        <v>0</v>
      </c>
      <c r="L235" s="23">
        <f>Inputs!L$139</f>
        <v>0</v>
      </c>
      <c r="M235" s="23">
        <f>Inputs!M$139</f>
        <v>0</v>
      </c>
      <c r="N235" s="23">
        <f>Inputs!N$139</f>
        <v>0</v>
      </c>
      <c r="O235" s="23">
        <f>Inputs!O$139</f>
        <v>0</v>
      </c>
      <c r="P235" s="23">
        <f>Inputs!P$139</f>
        <v>0</v>
      </c>
      <c r="Q235" s="23">
        <f>Inputs!Q$139</f>
        <v>0</v>
      </c>
      <c r="R235" s="23">
        <f>Inputs!R$139</f>
        <v>0</v>
      </c>
      <c r="S235" s="23">
        <f>Inputs!S$139</f>
        <v>0</v>
      </c>
      <c r="T235" s="23">
        <f>Inputs!T$139</f>
        <v>0</v>
      </c>
      <c r="U235" s="23">
        <f>Inputs!U$139</f>
        <v>0</v>
      </c>
      <c r="V235" s="23">
        <f>Inputs!V$139</f>
        <v>0</v>
      </c>
      <c r="W235" s="23">
        <f>Inputs!W$139</f>
        <v>0</v>
      </c>
      <c r="X235" s="23">
        <f>Inputs!X$139</f>
        <v>0</v>
      </c>
      <c r="Y235" s="23">
        <f>Inputs!Y$139</f>
        <v>0</v>
      </c>
      <c r="Z235" s="23">
        <f>Inputs!Z$139</f>
        <v>0</v>
      </c>
      <c r="AA235" s="23">
        <f>Inputs!AA$139</f>
        <v>0</v>
      </c>
      <c r="AB235" s="23">
        <f>Inputs!AB$139</f>
        <v>0</v>
      </c>
      <c r="AC235" s="23">
        <f>Inputs!AC$139</f>
        <v>0</v>
      </c>
    </row>
    <row r="236" spans="1:29" outlineLevel="4" x14ac:dyDescent="0.25">
      <c r="A236" s="82"/>
      <c r="B236" s="82"/>
      <c r="C236" s="107"/>
      <c r="D236" s="108"/>
      <c r="E236" s="23" t="str">
        <f xml:space="preserve"> E222</f>
        <v xml:space="preserve">Totex allowance for modelled base costs - water - real (ADDN1) </v>
      </c>
      <c r="F236" s="23">
        <f t="shared" ref="F236:AC236" si="64" xml:space="preserve"> F222</f>
        <v>0</v>
      </c>
      <c r="G236" s="23" t="str">
        <f t="shared" si="64"/>
        <v>£m</v>
      </c>
      <c r="H236" s="23">
        <f t="shared" si="64"/>
        <v>0</v>
      </c>
      <c r="I236" s="23">
        <f t="shared" si="64"/>
        <v>0</v>
      </c>
      <c r="J236" s="23">
        <f t="shared" si="64"/>
        <v>0</v>
      </c>
      <c r="K236" s="23">
        <f t="shared" si="64"/>
        <v>0</v>
      </c>
      <c r="L236" s="23">
        <f t="shared" si="64"/>
        <v>0</v>
      </c>
      <c r="M236" s="23">
        <f t="shared" si="64"/>
        <v>0</v>
      </c>
      <c r="N236" s="23">
        <f t="shared" si="64"/>
        <v>0</v>
      </c>
      <c r="O236" s="23">
        <f t="shared" si="64"/>
        <v>0</v>
      </c>
      <c r="P236" s="23">
        <f t="shared" si="64"/>
        <v>0</v>
      </c>
      <c r="Q236" s="23">
        <f t="shared" si="64"/>
        <v>0</v>
      </c>
      <c r="R236" s="23">
        <f t="shared" si="64"/>
        <v>0</v>
      </c>
      <c r="S236" s="23">
        <f t="shared" si="64"/>
        <v>0</v>
      </c>
      <c r="T236" s="23">
        <f t="shared" si="64"/>
        <v>0</v>
      </c>
      <c r="U236" s="23">
        <f t="shared" si="64"/>
        <v>0</v>
      </c>
      <c r="V236" s="23">
        <f t="shared" si="64"/>
        <v>0</v>
      </c>
      <c r="W236" s="23">
        <f t="shared" si="64"/>
        <v>0</v>
      </c>
      <c r="X236" s="23">
        <f t="shared" si="64"/>
        <v>0</v>
      </c>
      <c r="Y236" s="23">
        <f t="shared" si="64"/>
        <v>0</v>
      </c>
      <c r="Z236" s="23">
        <f t="shared" si="64"/>
        <v>0</v>
      </c>
      <c r="AA236" s="23">
        <f t="shared" si="64"/>
        <v>0</v>
      </c>
      <c r="AB236" s="23">
        <f t="shared" si="64"/>
        <v>0</v>
      </c>
      <c r="AC236" s="23">
        <f t="shared" si="64"/>
        <v>0</v>
      </c>
    </row>
    <row r="237" spans="1:29" outlineLevel="4" x14ac:dyDescent="0.25">
      <c r="A237" s="82"/>
      <c r="B237" s="82"/>
      <c r="C237" s="107"/>
      <c r="D237" s="108"/>
      <c r="E237" s="23" t="str">
        <f>E229</f>
        <v xml:space="preserve">Totex allowance for modelled base costs - water - real (ADDN2) </v>
      </c>
      <c r="F237" s="23">
        <f t="shared" ref="F237:AC237" si="65">F229</f>
        <v>0</v>
      </c>
      <c r="G237" s="23" t="str">
        <f t="shared" si="65"/>
        <v>£m</v>
      </c>
      <c r="H237" s="23">
        <f t="shared" si="65"/>
        <v>0</v>
      </c>
      <c r="I237" s="23">
        <f t="shared" si="65"/>
        <v>0</v>
      </c>
      <c r="J237" s="23">
        <f t="shared" si="65"/>
        <v>0</v>
      </c>
      <c r="K237" s="23">
        <f t="shared" si="65"/>
        <v>0</v>
      </c>
      <c r="L237" s="23">
        <f t="shared" si="65"/>
        <v>0</v>
      </c>
      <c r="M237" s="23">
        <f t="shared" si="65"/>
        <v>0</v>
      </c>
      <c r="N237" s="23">
        <f t="shared" si="65"/>
        <v>0</v>
      </c>
      <c r="O237" s="23">
        <f t="shared" si="65"/>
        <v>0</v>
      </c>
      <c r="P237" s="23">
        <f t="shared" si="65"/>
        <v>0</v>
      </c>
      <c r="Q237" s="23">
        <f t="shared" si="65"/>
        <v>0</v>
      </c>
      <c r="R237" s="23">
        <f t="shared" si="65"/>
        <v>0</v>
      </c>
      <c r="S237" s="23">
        <f t="shared" si="65"/>
        <v>0</v>
      </c>
      <c r="T237" s="23">
        <f t="shared" si="65"/>
        <v>0</v>
      </c>
      <c r="U237" s="23">
        <f t="shared" si="65"/>
        <v>0</v>
      </c>
      <c r="V237" s="23">
        <f t="shared" si="65"/>
        <v>0</v>
      </c>
      <c r="W237" s="23">
        <f t="shared" si="65"/>
        <v>0</v>
      </c>
      <c r="X237" s="23">
        <f t="shared" si="65"/>
        <v>0</v>
      </c>
      <c r="Y237" s="23">
        <f t="shared" si="65"/>
        <v>0</v>
      </c>
      <c r="Z237" s="23">
        <f t="shared" si="65"/>
        <v>0</v>
      </c>
      <c r="AA237" s="23">
        <f t="shared" si="65"/>
        <v>0</v>
      </c>
      <c r="AB237" s="23">
        <f t="shared" si="65"/>
        <v>0</v>
      </c>
      <c r="AC237" s="23">
        <f t="shared" si="65"/>
        <v>0</v>
      </c>
    </row>
    <row r="238" spans="1:29" outlineLevel="3" x14ac:dyDescent="0.25">
      <c r="A238" s="82"/>
      <c r="B238" s="82"/>
      <c r="C238" s="107"/>
      <c r="D238" s="108"/>
      <c r="E238" s="23" t="s">
        <v>380</v>
      </c>
      <c r="G238" s="23" t="s">
        <v>148</v>
      </c>
      <c r="H238" s="1">
        <f>SUM(X238:AB238)</f>
        <v>0</v>
      </c>
      <c r="J238" s="1">
        <f>SUM(J234:J237)</f>
        <v>0</v>
      </c>
      <c r="K238" s="1">
        <f t="shared" ref="K238:AC238" si="66">SUM(K234:K237)</f>
        <v>0</v>
      </c>
      <c r="L238" s="1">
        <f t="shared" si="66"/>
        <v>0</v>
      </c>
      <c r="M238" s="1">
        <f t="shared" si="66"/>
        <v>0</v>
      </c>
      <c r="N238" s="1">
        <f t="shared" si="66"/>
        <v>0</v>
      </c>
      <c r="O238" s="1">
        <f t="shared" si="66"/>
        <v>0</v>
      </c>
      <c r="P238" s="1">
        <f t="shared" si="66"/>
        <v>0</v>
      </c>
      <c r="Q238" s="1">
        <f t="shared" si="66"/>
        <v>0</v>
      </c>
      <c r="R238" s="1">
        <f t="shared" si="66"/>
        <v>0</v>
      </c>
      <c r="S238" s="1">
        <f t="shared" si="66"/>
        <v>0</v>
      </c>
      <c r="T238" s="1">
        <f t="shared" si="66"/>
        <v>0</v>
      </c>
      <c r="U238" s="1">
        <f t="shared" si="66"/>
        <v>0</v>
      </c>
      <c r="V238" s="1">
        <f t="shared" si="66"/>
        <v>0</v>
      </c>
      <c r="W238" s="1">
        <f t="shared" si="66"/>
        <v>0</v>
      </c>
      <c r="X238" s="1">
        <f t="shared" si="66"/>
        <v>0</v>
      </c>
      <c r="Y238" s="1">
        <f t="shared" si="66"/>
        <v>0</v>
      </c>
      <c r="Z238" s="1">
        <f t="shared" si="66"/>
        <v>0</v>
      </c>
      <c r="AA238" s="1">
        <f t="shared" si="66"/>
        <v>0</v>
      </c>
      <c r="AB238" s="1">
        <f t="shared" si="66"/>
        <v>0</v>
      </c>
      <c r="AC238" s="1">
        <f t="shared" si="66"/>
        <v>0</v>
      </c>
    </row>
    <row r="239" spans="1:29" outlineLevel="2" x14ac:dyDescent="0.25"/>
    <row r="240" spans="1:29" outlineLevel="2" x14ac:dyDescent="0.25">
      <c r="B240" s="82" t="s">
        <v>381</v>
      </c>
    </row>
    <row r="241" spans="1:29" outlineLevel="2" x14ac:dyDescent="0.25">
      <c r="E241" s="23" t="str">
        <f xml:space="preserve"> Inputs!E140</f>
        <v xml:space="preserve">Totex allowance for modelled base costs - real (WWN+) </v>
      </c>
      <c r="F241" s="23">
        <f xml:space="preserve"> Inputs!F140</f>
        <v>0</v>
      </c>
      <c r="G241" s="23" t="str">
        <f xml:space="preserve"> Inputs!G140</f>
        <v>£m</v>
      </c>
      <c r="H241" s="23">
        <f xml:space="preserve"> Inputs!H140</f>
        <v>0</v>
      </c>
      <c r="I241" s="23">
        <f xml:space="preserve"> Inputs!I140</f>
        <v>0</v>
      </c>
      <c r="J241" s="23">
        <f xml:space="preserve"> Inputs!J140</f>
        <v>0</v>
      </c>
      <c r="K241" s="23">
        <f xml:space="preserve"> Inputs!K140</f>
        <v>0</v>
      </c>
      <c r="L241" s="23">
        <f xml:space="preserve"> Inputs!L140</f>
        <v>0</v>
      </c>
      <c r="M241" s="23">
        <f xml:space="preserve"> Inputs!M140</f>
        <v>0</v>
      </c>
      <c r="N241" s="23">
        <f xml:space="preserve"> Inputs!N140</f>
        <v>0</v>
      </c>
      <c r="O241" s="23">
        <f xml:space="preserve"> Inputs!O140</f>
        <v>0</v>
      </c>
      <c r="P241" s="23">
        <f xml:space="preserve"> Inputs!P140</f>
        <v>0</v>
      </c>
      <c r="Q241" s="23">
        <f xml:space="preserve"> Inputs!Q140</f>
        <v>0</v>
      </c>
      <c r="R241" s="23">
        <f xml:space="preserve"> Inputs!R140</f>
        <v>0</v>
      </c>
      <c r="S241" s="23">
        <f xml:space="preserve"> Inputs!S140</f>
        <v>0</v>
      </c>
      <c r="T241" s="23">
        <f xml:space="preserve"> Inputs!T140</f>
        <v>0</v>
      </c>
      <c r="U241" s="23">
        <f xml:space="preserve"> Inputs!U140</f>
        <v>0</v>
      </c>
      <c r="V241" s="23">
        <f xml:space="preserve"> Inputs!V140</f>
        <v>0</v>
      </c>
      <c r="W241" s="23">
        <f xml:space="preserve"> Inputs!W140</f>
        <v>0</v>
      </c>
      <c r="X241" s="23">
        <f xml:space="preserve"> Inputs!X140</f>
        <v>0</v>
      </c>
      <c r="Y241" s="23">
        <f xml:space="preserve"> Inputs!Y140</f>
        <v>0</v>
      </c>
      <c r="Z241" s="23">
        <f xml:space="preserve"> Inputs!Z140</f>
        <v>0</v>
      </c>
      <c r="AA241" s="23">
        <f xml:space="preserve"> Inputs!AA140</f>
        <v>0</v>
      </c>
      <c r="AB241" s="23">
        <f xml:space="preserve"> Inputs!AB140</f>
        <v>0</v>
      </c>
      <c r="AC241" s="23">
        <f xml:space="preserve"> Inputs!AC140</f>
        <v>0</v>
      </c>
    </row>
    <row r="242" spans="1:29" outlineLevel="2" x14ac:dyDescent="0.25">
      <c r="E242" s="23" t="str">
        <f xml:space="preserve"> E223</f>
        <v xml:space="preserve">Totex allowance for modelled base costs - wastewater - real (ADDN1) </v>
      </c>
      <c r="F242" s="23">
        <f t="shared" ref="F242:AC242" si="67" xml:space="preserve"> F223</f>
        <v>0</v>
      </c>
      <c r="G242" s="23" t="str">
        <f t="shared" si="67"/>
        <v>£m</v>
      </c>
      <c r="H242" s="23">
        <f t="shared" si="67"/>
        <v>0</v>
      </c>
      <c r="I242" s="23">
        <f t="shared" si="67"/>
        <v>0</v>
      </c>
      <c r="J242" s="23">
        <f t="shared" si="67"/>
        <v>0</v>
      </c>
      <c r="K242" s="23">
        <f t="shared" si="67"/>
        <v>0</v>
      </c>
      <c r="L242" s="23">
        <f t="shared" si="67"/>
        <v>0</v>
      </c>
      <c r="M242" s="23">
        <f t="shared" si="67"/>
        <v>0</v>
      </c>
      <c r="N242" s="23">
        <f t="shared" si="67"/>
        <v>0</v>
      </c>
      <c r="O242" s="23">
        <f t="shared" si="67"/>
        <v>0</v>
      </c>
      <c r="P242" s="23">
        <f t="shared" si="67"/>
        <v>0</v>
      </c>
      <c r="Q242" s="23">
        <f t="shared" si="67"/>
        <v>0</v>
      </c>
      <c r="R242" s="23">
        <f t="shared" si="67"/>
        <v>0</v>
      </c>
      <c r="S242" s="23">
        <f t="shared" si="67"/>
        <v>0</v>
      </c>
      <c r="T242" s="23">
        <f t="shared" si="67"/>
        <v>0</v>
      </c>
      <c r="U242" s="23">
        <f t="shared" si="67"/>
        <v>0</v>
      </c>
      <c r="V242" s="23">
        <f t="shared" si="67"/>
        <v>0</v>
      </c>
      <c r="W242" s="23">
        <f t="shared" si="67"/>
        <v>0</v>
      </c>
      <c r="X242" s="23">
        <f t="shared" si="67"/>
        <v>0</v>
      </c>
      <c r="Y242" s="23">
        <f t="shared" si="67"/>
        <v>0</v>
      </c>
      <c r="Z242" s="23">
        <f t="shared" si="67"/>
        <v>0</v>
      </c>
      <c r="AA242" s="23">
        <f t="shared" si="67"/>
        <v>0</v>
      </c>
      <c r="AB242" s="23">
        <f t="shared" si="67"/>
        <v>0</v>
      </c>
      <c r="AC242" s="23">
        <f t="shared" si="67"/>
        <v>0</v>
      </c>
    </row>
    <row r="243" spans="1:29" outlineLevel="2" x14ac:dyDescent="0.25">
      <c r="E243" s="23" t="str">
        <f xml:space="preserve"> E230</f>
        <v xml:space="preserve">Totex allowance for modelled base costs - wastewater - real (ADDN2) </v>
      </c>
      <c r="F243" s="23">
        <f t="shared" ref="F243:AC243" si="68" xml:space="preserve"> F230</f>
        <v>0</v>
      </c>
      <c r="G243" s="23" t="str">
        <f t="shared" si="68"/>
        <v>£m</v>
      </c>
      <c r="H243" s="23">
        <f t="shared" si="68"/>
        <v>0</v>
      </c>
      <c r="I243" s="23">
        <f t="shared" si="68"/>
        <v>0</v>
      </c>
      <c r="J243" s="23">
        <f t="shared" si="68"/>
        <v>0</v>
      </c>
      <c r="K243" s="23">
        <f t="shared" si="68"/>
        <v>0</v>
      </c>
      <c r="L243" s="23">
        <f t="shared" si="68"/>
        <v>0</v>
      </c>
      <c r="M243" s="23">
        <f t="shared" si="68"/>
        <v>0</v>
      </c>
      <c r="N243" s="23">
        <f t="shared" si="68"/>
        <v>0</v>
      </c>
      <c r="O243" s="23">
        <f t="shared" si="68"/>
        <v>0</v>
      </c>
      <c r="P243" s="23">
        <f t="shared" si="68"/>
        <v>0</v>
      </c>
      <c r="Q243" s="23">
        <f t="shared" si="68"/>
        <v>0</v>
      </c>
      <c r="R243" s="23">
        <f t="shared" si="68"/>
        <v>0</v>
      </c>
      <c r="S243" s="23">
        <f t="shared" si="68"/>
        <v>0</v>
      </c>
      <c r="T243" s="23">
        <f t="shared" si="68"/>
        <v>0</v>
      </c>
      <c r="U243" s="23">
        <f t="shared" si="68"/>
        <v>0</v>
      </c>
      <c r="V243" s="23">
        <f t="shared" si="68"/>
        <v>0</v>
      </c>
      <c r="W243" s="23">
        <f t="shared" si="68"/>
        <v>0</v>
      </c>
      <c r="X243" s="23">
        <f t="shared" si="68"/>
        <v>0</v>
      </c>
      <c r="Y243" s="23">
        <f t="shared" si="68"/>
        <v>0</v>
      </c>
      <c r="Z243" s="23">
        <f t="shared" si="68"/>
        <v>0</v>
      </c>
      <c r="AA243" s="23">
        <f t="shared" si="68"/>
        <v>0</v>
      </c>
      <c r="AB243" s="23">
        <f t="shared" si="68"/>
        <v>0</v>
      </c>
      <c r="AC243" s="23">
        <f t="shared" si="68"/>
        <v>0</v>
      </c>
    </row>
    <row r="244" spans="1:29" outlineLevel="2" x14ac:dyDescent="0.25">
      <c r="E244" s="23" t="s">
        <v>382</v>
      </c>
      <c r="G244" s="23" t="s">
        <v>148</v>
      </c>
      <c r="H244" s="1">
        <f>SUM(X244:AB244)</f>
        <v>0</v>
      </c>
      <c r="J244" s="1">
        <f>SUM(J240:J243)</f>
        <v>0</v>
      </c>
      <c r="K244" s="1">
        <f t="shared" ref="K244" si="69">SUM(K240:K243)</f>
        <v>0</v>
      </c>
      <c r="L244" s="1">
        <f t="shared" ref="L244" si="70">SUM(L240:L243)</f>
        <v>0</v>
      </c>
      <c r="M244" s="1">
        <f t="shared" ref="M244" si="71">SUM(M240:M243)</f>
        <v>0</v>
      </c>
      <c r="N244" s="1">
        <f t="shared" ref="N244" si="72">SUM(N240:N243)</f>
        <v>0</v>
      </c>
      <c r="O244" s="1">
        <f t="shared" ref="O244" si="73">SUM(O240:O243)</f>
        <v>0</v>
      </c>
      <c r="P244" s="1">
        <f t="shared" ref="P244" si="74">SUM(P240:P243)</f>
        <v>0</v>
      </c>
      <c r="Q244" s="1">
        <f t="shared" ref="Q244" si="75">SUM(Q240:Q243)</f>
        <v>0</v>
      </c>
      <c r="R244" s="1">
        <f t="shared" ref="R244" si="76">SUM(R240:R243)</f>
        <v>0</v>
      </c>
      <c r="S244" s="1">
        <f t="shared" ref="S244" si="77">SUM(S240:S243)</f>
        <v>0</v>
      </c>
      <c r="T244" s="1">
        <f t="shared" ref="T244" si="78">SUM(T240:T243)</f>
        <v>0</v>
      </c>
      <c r="U244" s="1">
        <f t="shared" ref="U244" si="79">SUM(U240:U243)</f>
        <v>0</v>
      </c>
      <c r="V244" s="1">
        <f t="shared" ref="V244" si="80">SUM(V240:V243)</f>
        <v>0</v>
      </c>
      <c r="W244" s="1">
        <f t="shared" ref="W244" si="81">SUM(W240:W243)</f>
        <v>0</v>
      </c>
      <c r="X244" s="1">
        <f t="shared" ref="X244" si="82">SUM(X240:X243)</f>
        <v>0</v>
      </c>
      <c r="Y244" s="1">
        <f t="shared" ref="Y244" si="83">SUM(Y240:Y243)</f>
        <v>0</v>
      </c>
      <c r="Z244" s="1">
        <f t="shared" ref="Z244" si="84">SUM(Z240:Z243)</f>
        <v>0</v>
      </c>
      <c r="AA244" s="1">
        <f t="shared" ref="AA244" si="85">SUM(AA240:AA243)</f>
        <v>0</v>
      </c>
      <c r="AB244" s="1">
        <f t="shared" ref="AB244" si="86">SUM(AB240:AB243)</f>
        <v>0</v>
      </c>
      <c r="AC244" s="1">
        <f t="shared" ref="AC244" si="87">SUM(AC240:AC243)</f>
        <v>0</v>
      </c>
    </row>
    <row r="245" spans="1:29" outlineLevel="2" x14ac:dyDescent="0.25"/>
    <row r="246" spans="1:29" outlineLevel="2" x14ac:dyDescent="0.25"/>
    <row r="247" spans="1:29" outlineLevel="1" x14ac:dyDescent="0.25">
      <c r="B247" s="22" t="s">
        <v>383</v>
      </c>
    </row>
    <row r="248" spans="1:29" outlineLevel="2" x14ac:dyDescent="0.25">
      <c r="B248" s="22" t="s">
        <v>384</v>
      </c>
    </row>
    <row r="249" spans="1:29" outlineLevel="3" x14ac:dyDescent="0.25">
      <c r="A249" s="11"/>
      <c r="B249" s="11"/>
      <c r="C249" s="18"/>
      <c r="D249" s="19"/>
      <c r="E249" s="12" t="str">
        <f>Inputs!E$86</f>
        <v>Percentage of modelled base totex linked to energy - wholesale water</v>
      </c>
      <c r="F249" s="8">
        <f>Inputs!F$86</f>
        <v>0</v>
      </c>
      <c r="G249" s="12" t="str">
        <f>Inputs!G$86</f>
        <v>%</v>
      </c>
      <c r="H249" s="2"/>
    </row>
    <row r="250" spans="1:29" outlineLevel="3" x14ac:dyDescent="0.25">
      <c r="E250" s="23" t="str">
        <f t="shared" ref="E250:AC250" si="88">E$238</f>
        <v>Totex allowance for modelled base costs - wholesale water - real</v>
      </c>
      <c r="F250" s="1"/>
      <c r="G250" s="1" t="str">
        <f t="shared" si="88"/>
        <v>£m</v>
      </c>
      <c r="H250" s="1">
        <f t="shared" si="88"/>
        <v>0</v>
      </c>
      <c r="I250" s="1"/>
      <c r="J250" s="1">
        <f t="shared" si="88"/>
        <v>0</v>
      </c>
      <c r="K250" s="1">
        <f t="shared" si="88"/>
        <v>0</v>
      </c>
      <c r="L250" s="1">
        <f t="shared" si="88"/>
        <v>0</v>
      </c>
      <c r="M250" s="1">
        <f t="shared" si="88"/>
        <v>0</v>
      </c>
      <c r="N250" s="1">
        <f t="shared" si="88"/>
        <v>0</v>
      </c>
      <c r="O250" s="1">
        <f t="shared" si="88"/>
        <v>0</v>
      </c>
      <c r="P250" s="1">
        <f t="shared" si="88"/>
        <v>0</v>
      </c>
      <c r="Q250" s="1">
        <f t="shared" si="88"/>
        <v>0</v>
      </c>
      <c r="R250" s="1">
        <f t="shared" si="88"/>
        <v>0</v>
      </c>
      <c r="S250" s="1">
        <f t="shared" si="88"/>
        <v>0</v>
      </c>
      <c r="T250" s="1">
        <f t="shared" si="88"/>
        <v>0</v>
      </c>
      <c r="U250" s="1">
        <f t="shared" si="88"/>
        <v>0</v>
      </c>
      <c r="V250" s="1">
        <f t="shared" si="88"/>
        <v>0</v>
      </c>
      <c r="W250" s="1">
        <f t="shared" si="88"/>
        <v>0</v>
      </c>
      <c r="X250" s="1">
        <f t="shared" si="88"/>
        <v>0</v>
      </c>
      <c r="Y250" s="1">
        <f t="shared" si="88"/>
        <v>0</v>
      </c>
      <c r="Z250" s="1">
        <f t="shared" si="88"/>
        <v>0</v>
      </c>
      <c r="AA250" s="1">
        <f t="shared" si="88"/>
        <v>0</v>
      </c>
      <c r="AB250" s="1">
        <f t="shared" si="88"/>
        <v>0</v>
      </c>
      <c r="AC250" s="1">
        <f t="shared" si="88"/>
        <v>0</v>
      </c>
    </row>
    <row r="251" spans="1:29" outlineLevel="3" x14ac:dyDescent="0.25">
      <c r="E251" s="23" t="s">
        <v>384</v>
      </c>
      <c r="G251" s="23" t="s">
        <v>148</v>
      </c>
      <c r="H251" s="1">
        <f>SUM(X251:AB251)</f>
        <v>0</v>
      </c>
      <c r="J251" s="1">
        <f t="shared" ref="J251:AC251" si="89">$F249*J250</f>
        <v>0</v>
      </c>
      <c r="K251" s="1">
        <f t="shared" si="89"/>
        <v>0</v>
      </c>
      <c r="L251" s="1">
        <f t="shared" si="89"/>
        <v>0</v>
      </c>
      <c r="M251" s="1">
        <f t="shared" si="89"/>
        <v>0</v>
      </c>
      <c r="N251" s="1">
        <f t="shared" si="89"/>
        <v>0</v>
      </c>
      <c r="O251" s="1">
        <f t="shared" si="89"/>
        <v>0</v>
      </c>
      <c r="P251" s="1">
        <f t="shared" si="89"/>
        <v>0</v>
      </c>
      <c r="Q251" s="1">
        <f t="shared" si="89"/>
        <v>0</v>
      </c>
      <c r="R251" s="1">
        <f t="shared" si="89"/>
        <v>0</v>
      </c>
      <c r="S251" s="1">
        <f t="shared" si="89"/>
        <v>0</v>
      </c>
      <c r="T251" s="1">
        <f t="shared" si="89"/>
        <v>0</v>
      </c>
      <c r="U251" s="1">
        <f t="shared" si="89"/>
        <v>0</v>
      </c>
      <c r="V251" s="1">
        <f t="shared" si="89"/>
        <v>0</v>
      </c>
      <c r="W251" s="1">
        <f t="shared" si="89"/>
        <v>0</v>
      </c>
      <c r="X251" s="1">
        <f t="shared" si="89"/>
        <v>0</v>
      </c>
      <c r="Y251" s="1">
        <f t="shared" si="89"/>
        <v>0</v>
      </c>
      <c r="Z251" s="1">
        <f t="shared" si="89"/>
        <v>0</v>
      </c>
      <c r="AA251" s="1">
        <f t="shared" si="89"/>
        <v>0</v>
      </c>
      <c r="AB251" s="1">
        <f t="shared" si="89"/>
        <v>0</v>
      </c>
      <c r="AC251" s="1">
        <f t="shared" si="89"/>
        <v>0</v>
      </c>
    </row>
    <row r="252" spans="1:29" outlineLevel="2" x14ac:dyDescent="0.25"/>
    <row r="253" spans="1:29" outlineLevel="2" x14ac:dyDescent="0.25"/>
    <row r="254" spans="1:29" outlineLevel="2" x14ac:dyDescent="0.25">
      <c r="B254" s="22" t="s">
        <v>385</v>
      </c>
    </row>
    <row r="255" spans="1:29" outlineLevel="3" x14ac:dyDescent="0.25">
      <c r="A255" s="11"/>
      <c r="B255" s="11"/>
      <c r="C255" s="18"/>
      <c r="D255" s="19"/>
      <c r="E255" s="12" t="str">
        <f>Inputs!E$87</f>
        <v>Percentage of modelled base totex linked to energy - wastewater network plus</v>
      </c>
      <c r="F255" s="8">
        <f>Inputs!F$87</f>
        <v>0</v>
      </c>
      <c r="G255" s="12" t="str">
        <f>Inputs!G$87</f>
        <v>%</v>
      </c>
      <c r="H255" s="2"/>
    </row>
    <row r="256" spans="1:29" outlineLevel="3" x14ac:dyDescent="0.25">
      <c r="E256" s="23" t="str">
        <f xml:space="preserve"> E244</f>
        <v>Totex allowance for modelled base costs - wholesale wastewater - real</v>
      </c>
      <c r="F256" s="23">
        <f t="shared" ref="F256:AC256" si="90" xml:space="preserve"> F244</f>
        <v>0</v>
      </c>
      <c r="G256" s="23" t="str">
        <f t="shared" si="90"/>
        <v>£m</v>
      </c>
      <c r="H256" s="23">
        <f t="shared" si="90"/>
        <v>0</v>
      </c>
      <c r="I256" s="23">
        <f t="shared" si="90"/>
        <v>0</v>
      </c>
      <c r="J256" s="23">
        <f t="shared" si="90"/>
        <v>0</v>
      </c>
      <c r="K256" s="23">
        <f t="shared" si="90"/>
        <v>0</v>
      </c>
      <c r="L256" s="23">
        <f t="shared" si="90"/>
        <v>0</v>
      </c>
      <c r="M256" s="23">
        <f t="shared" si="90"/>
        <v>0</v>
      </c>
      <c r="N256" s="23">
        <f t="shared" si="90"/>
        <v>0</v>
      </c>
      <c r="O256" s="23">
        <f t="shared" si="90"/>
        <v>0</v>
      </c>
      <c r="P256" s="23">
        <f t="shared" si="90"/>
        <v>0</v>
      </c>
      <c r="Q256" s="23">
        <f t="shared" si="90"/>
        <v>0</v>
      </c>
      <c r="R256" s="23">
        <f t="shared" si="90"/>
        <v>0</v>
      </c>
      <c r="S256" s="23">
        <f t="shared" si="90"/>
        <v>0</v>
      </c>
      <c r="T256" s="23">
        <f t="shared" si="90"/>
        <v>0</v>
      </c>
      <c r="U256" s="23">
        <f t="shared" si="90"/>
        <v>0</v>
      </c>
      <c r="V256" s="23">
        <f t="shared" si="90"/>
        <v>0</v>
      </c>
      <c r="W256" s="23">
        <f t="shared" si="90"/>
        <v>0</v>
      </c>
      <c r="X256" s="23">
        <f t="shared" si="90"/>
        <v>0</v>
      </c>
      <c r="Y256" s="23">
        <f t="shared" si="90"/>
        <v>0</v>
      </c>
      <c r="Z256" s="23">
        <f t="shared" si="90"/>
        <v>0</v>
      </c>
      <c r="AA256" s="23">
        <f t="shared" si="90"/>
        <v>0</v>
      </c>
      <c r="AB256" s="23">
        <f t="shared" si="90"/>
        <v>0</v>
      </c>
      <c r="AC256" s="23">
        <f t="shared" si="90"/>
        <v>0</v>
      </c>
    </row>
    <row r="257" spans="1:29" outlineLevel="3" x14ac:dyDescent="0.25">
      <c r="E257" s="23" t="s">
        <v>385</v>
      </c>
      <c r="G257" s="23" t="s">
        <v>148</v>
      </c>
      <c r="H257" s="1">
        <f>SUM(X257:AB257)</f>
        <v>0</v>
      </c>
      <c r="J257" s="1">
        <f t="shared" ref="J257:AC257" si="91">$F255*J256</f>
        <v>0</v>
      </c>
      <c r="K257" s="1">
        <f t="shared" si="91"/>
        <v>0</v>
      </c>
      <c r="L257" s="1">
        <f t="shared" si="91"/>
        <v>0</v>
      </c>
      <c r="M257" s="1">
        <f t="shared" si="91"/>
        <v>0</v>
      </c>
      <c r="N257" s="1">
        <f t="shared" si="91"/>
        <v>0</v>
      </c>
      <c r="O257" s="1">
        <f t="shared" si="91"/>
        <v>0</v>
      </c>
      <c r="P257" s="1">
        <f t="shared" si="91"/>
        <v>0</v>
      </c>
      <c r="Q257" s="1">
        <f t="shared" si="91"/>
        <v>0</v>
      </c>
      <c r="R257" s="1">
        <f t="shared" si="91"/>
        <v>0</v>
      </c>
      <c r="S257" s="1">
        <f t="shared" si="91"/>
        <v>0</v>
      </c>
      <c r="T257" s="1">
        <f t="shared" si="91"/>
        <v>0</v>
      </c>
      <c r="U257" s="1">
        <f t="shared" si="91"/>
        <v>0</v>
      </c>
      <c r="V257" s="1">
        <f t="shared" si="91"/>
        <v>0</v>
      </c>
      <c r="W257" s="1">
        <f t="shared" si="91"/>
        <v>0</v>
      </c>
      <c r="X257" s="1">
        <f t="shared" si="91"/>
        <v>0</v>
      </c>
      <c r="Y257" s="1">
        <f t="shared" si="91"/>
        <v>0</v>
      </c>
      <c r="Z257" s="1">
        <f t="shared" si="91"/>
        <v>0</v>
      </c>
      <c r="AA257" s="1">
        <f t="shared" si="91"/>
        <v>0</v>
      </c>
      <c r="AB257" s="1">
        <f t="shared" si="91"/>
        <v>0</v>
      </c>
      <c r="AC257" s="1">
        <f t="shared" si="91"/>
        <v>0</v>
      </c>
    </row>
    <row r="258" spans="1:29" outlineLevel="2" x14ac:dyDescent="0.25"/>
    <row r="259" spans="1:29" outlineLevel="2" x14ac:dyDescent="0.25"/>
    <row r="260" spans="1:29" outlineLevel="2" x14ac:dyDescent="0.25">
      <c r="B260" s="22" t="s">
        <v>386</v>
      </c>
    </row>
    <row r="261" spans="1:29" outlineLevel="3" x14ac:dyDescent="0.25">
      <c r="A261" s="11"/>
      <c r="B261" s="11"/>
      <c r="C261" s="18"/>
      <c r="D261" s="19"/>
      <c r="E261" s="12" t="str">
        <f>Inputs!E$88</f>
        <v>Percentage of modelled base totex linked to energy - bioresources - electricity used by networks plus</v>
      </c>
      <c r="F261" s="8">
        <f>Inputs!F$88</f>
        <v>0</v>
      </c>
      <c r="G261" s="12" t="str">
        <f>Inputs!G$88</f>
        <v>%</v>
      </c>
      <c r="H261" s="2"/>
    </row>
    <row r="262" spans="1:29" outlineLevel="3" x14ac:dyDescent="0.25">
      <c r="E262" s="23" t="str">
        <f xml:space="preserve"> Inputs!E141</f>
        <v xml:space="preserve">Totex allowance for modelled base costs - real (BIO) </v>
      </c>
      <c r="F262" s="23">
        <f xml:space="preserve"> Inputs!F141</f>
        <v>0</v>
      </c>
      <c r="G262" s="23" t="str">
        <f xml:space="preserve"> Inputs!G141</f>
        <v>£m</v>
      </c>
      <c r="H262" s="23">
        <f xml:space="preserve"> Inputs!H141</f>
        <v>0</v>
      </c>
      <c r="I262" s="23">
        <f xml:space="preserve"> Inputs!I141</f>
        <v>0</v>
      </c>
      <c r="J262" s="23">
        <f xml:space="preserve"> Inputs!J141</f>
        <v>0</v>
      </c>
      <c r="K262" s="23">
        <f xml:space="preserve"> Inputs!K141</f>
        <v>0</v>
      </c>
      <c r="L262" s="23">
        <f xml:space="preserve"> Inputs!L141</f>
        <v>0</v>
      </c>
      <c r="M262" s="23">
        <f xml:space="preserve"> Inputs!M141</f>
        <v>0</v>
      </c>
      <c r="N262" s="23">
        <f xml:space="preserve"> Inputs!N141</f>
        <v>0</v>
      </c>
      <c r="O262" s="23">
        <f xml:space="preserve"> Inputs!O141</f>
        <v>0</v>
      </c>
      <c r="P262" s="23">
        <f xml:space="preserve"> Inputs!P141</f>
        <v>0</v>
      </c>
      <c r="Q262" s="23">
        <f xml:space="preserve"> Inputs!Q141</f>
        <v>0</v>
      </c>
      <c r="R262" s="23">
        <f xml:space="preserve"> Inputs!R141</f>
        <v>0</v>
      </c>
      <c r="S262" s="23">
        <f xml:space="preserve"> Inputs!S141</f>
        <v>0</v>
      </c>
      <c r="T262" s="23">
        <f xml:space="preserve"> Inputs!T141</f>
        <v>0</v>
      </c>
      <c r="U262" s="23">
        <f xml:space="preserve"> Inputs!U141</f>
        <v>0</v>
      </c>
      <c r="V262" s="23">
        <f xml:space="preserve"> Inputs!V141</f>
        <v>0</v>
      </c>
      <c r="W262" s="23">
        <f xml:space="preserve"> Inputs!W141</f>
        <v>0</v>
      </c>
      <c r="X262" s="23">
        <f xml:space="preserve"> Inputs!X141</f>
        <v>0</v>
      </c>
      <c r="Y262" s="23">
        <f xml:space="preserve"> Inputs!Y141</f>
        <v>0</v>
      </c>
      <c r="Z262" s="23">
        <f xml:space="preserve"> Inputs!Z141</f>
        <v>0</v>
      </c>
      <c r="AA262" s="23">
        <f xml:space="preserve"> Inputs!AA141</f>
        <v>0</v>
      </c>
      <c r="AB262" s="23">
        <f xml:space="preserve"> Inputs!AB141</f>
        <v>0</v>
      </c>
      <c r="AC262" s="23">
        <f xml:space="preserve"> Inputs!AC141</f>
        <v>0</v>
      </c>
    </row>
    <row r="263" spans="1:29" outlineLevel="3" x14ac:dyDescent="0.25">
      <c r="E263" s="23" t="s">
        <v>386</v>
      </c>
      <c r="G263" s="23" t="s">
        <v>148</v>
      </c>
      <c r="H263" s="1">
        <f>SUM(X263:AB263)</f>
        <v>0</v>
      </c>
      <c r="J263" s="1">
        <f t="shared" ref="J263:AC263" si="92">$F261*J262</f>
        <v>0</v>
      </c>
      <c r="K263" s="1">
        <f t="shared" si="92"/>
        <v>0</v>
      </c>
      <c r="L263" s="1">
        <f t="shared" si="92"/>
        <v>0</v>
      </c>
      <c r="M263" s="1">
        <f t="shared" si="92"/>
        <v>0</v>
      </c>
      <c r="N263" s="1">
        <f t="shared" si="92"/>
        <v>0</v>
      </c>
      <c r="O263" s="1">
        <f t="shared" si="92"/>
        <v>0</v>
      </c>
      <c r="P263" s="1">
        <f t="shared" si="92"/>
        <v>0</v>
      </c>
      <c r="Q263" s="1">
        <f t="shared" si="92"/>
        <v>0</v>
      </c>
      <c r="R263" s="1">
        <f t="shared" si="92"/>
        <v>0</v>
      </c>
      <c r="S263" s="1">
        <f t="shared" si="92"/>
        <v>0</v>
      </c>
      <c r="T263" s="1">
        <f t="shared" si="92"/>
        <v>0</v>
      </c>
      <c r="U263" s="1">
        <f t="shared" si="92"/>
        <v>0</v>
      </c>
      <c r="V263" s="1">
        <f t="shared" si="92"/>
        <v>0</v>
      </c>
      <c r="W263" s="1">
        <f t="shared" si="92"/>
        <v>0</v>
      </c>
      <c r="X263" s="1">
        <f t="shared" si="92"/>
        <v>0</v>
      </c>
      <c r="Y263" s="1">
        <f t="shared" si="92"/>
        <v>0</v>
      </c>
      <c r="Z263" s="1">
        <f t="shared" si="92"/>
        <v>0</v>
      </c>
      <c r="AA263" s="1">
        <f t="shared" si="92"/>
        <v>0</v>
      </c>
      <c r="AB263" s="1">
        <f t="shared" si="92"/>
        <v>0</v>
      </c>
      <c r="AC263" s="1">
        <f t="shared" si="92"/>
        <v>0</v>
      </c>
    </row>
    <row r="264" spans="1:29" outlineLevel="2" x14ac:dyDescent="0.25"/>
    <row r="265" spans="1:29" outlineLevel="2" x14ac:dyDescent="0.25"/>
    <row r="266" spans="1:29" outlineLevel="2" x14ac:dyDescent="0.25">
      <c r="B266" s="22" t="s">
        <v>387</v>
      </c>
    </row>
    <row r="267" spans="1:29" outlineLevel="3" x14ac:dyDescent="0.25">
      <c r="A267" s="11"/>
      <c r="B267" s="11"/>
      <c r="C267" s="18"/>
      <c r="D267" s="19"/>
      <c r="E267" s="12" t="str">
        <f>Inputs!E$89</f>
        <v>Percentage of modelled base totex linked to energy - bioresources - electricity exported to grid or third party</v>
      </c>
      <c r="F267" s="8">
        <f>Inputs!F$89</f>
        <v>0</v>
      </c>
      <c r="G267" s="12" t="str">
        <f>Inputs!G$89</f>
        <v>%</v>
      </c>
      <c r="H267" s="2"/>
    </row>
    <row r="268" spans="1:29" outlineLevel="3" x14ac:dyDescent="0.25">
      <c r="E268" s="23" t="str">
        <f xml:space="preserve"> Inputs!E141</f>
        <v xml:space="preserve">Totex allowance for modelled base costs - real (BIO) </v>
      </c>
      <c r="F268" s="23">
        <f xml:space="preserve"> Inputs!F141</f>
        <v>0</v>
      </c>
      <c r="G268" s="23" t="str">
        <f xml:space="preserve"> Inputs!G141</f>
        <v>£m</v>
      </c>
      <c r="H268" s="23">
        <f xml:space="preserve"> Inputs!H141</f>
        <v>0</v>
      </c>
      <c r="I268" s="23">
        <f xml:space="preserve"> Inputs!I141</f>
        <v>0</v>
      </c>
      <c r="J268" s="23">
        <f xml:space="preserve"> Inputs!J141</f>
        <v>0</v>
      </c>
      <c r="K268" s="23">
        <f xml:space="preserve"> Inputs!K141</f>
        <v>0</v>
      </c>
      <c r="L268" s="23">
        <f xml:space="preserve"> Inputs!L141</f>
        <v>0</v>
      </c>
      <c r="M268" s="23">
        <f xml:space="preserve"> Inputs!M141</f>
        <v>0</v>
      </c>
      <c r="N268" s="23">
        <f xml:space="preserve"> Inputs!N141</f>
        <v>0</v>
      </c>
      <c r="O268" s="23">
        <f xml:space="preserve"> Inputs!O141</f>
        <v>0</v>
      </c>
      <c r="P268" s="23">
        <f xml:space="preserve"> Inputs!P141</f>
        <v>0</v>
      </c>
      <c r="Q268" s="23">
        <f xml:space="preserve"> Inputs!Q141</f>
        <v>0</v>
      </c>
      <c r="R268" s="23">
        <f xml:space="preserve"> Inputs!R141</f>
        <v>0</v>
      </c>
      <c r="S268" s="23">
        <f xml:space="preserve"> Inputs!S141</f>
        <v>0</v>
      </c>
      <c r="T268" s="23">
        <f xml:space="preserve"> Inputs!T141</f>
        <v>0</v>
      </c>
      <c r="U268" s="23">
        <f xml:space="preserve"> Inputs!U141</f>
        <v>0</v>
      </c>
      <c r="V268" s="23">
        <f xml:space="preserve"> Inputs!V141</f>
        <v>0</v>
      </c>
      <c r="W268" s="23">
        <f xml:space="preserve"> Inputs!W141</f>
        <v>0</v>
      </c>
      <c r="X268" s="23">
        <f xml:space="preserve"> Inputs!X141</f>
        <v>0</v>
      </c>
      <c r="Y268" s="23">
        <f xml:space="preserve"> Inputs!Y141</f>
        <v>0</v>
      </c>
      <c r="Z268" s="23">
        <f xml:space="preserve"> Inputs!Z141</f>
        <v>0</v>
      </c>
      <c r="AA268" s="23">
        <f xml:space="preserve"> Inputs!AA141</f>
        <v>0</v>
      </c>
      <c r="AB268" s="23">
        <f xml:space="preserve"> Inputs!AB141</f>
        <v>0</v>
      </c>
      <c r="AC268" s="23">
        <f xml:space="preserve"> Inputs!AC141</f>
        <v>0</v>
      </c>
    </row>
    <row r="269" spans="1:29" outlineLevel="3" x14ac:dyDescent="0.25">
      <c r="E269" s="23" t="s">
        <v>387</v>
      </c>
      <c r="G269" s="23" t="s">
        <v>148</v>
      </c>
      <c r="H269" s="1">
        <f>SUM(X269:AB269)</f>
        <v>0</v>
      </c>
      <c r="J269" s="1">
        <f t="shared" ref="J269:AC269" si="93">$F267*J268</f>
        <v>0</v>
      </c>
      <c r="K269" s="1">
        <f t="shared" si="93"/>
        <v>0</v>
      </c>
      <c r="L269" s="1">
        <f t="shared" si="93"/>
        <v>0</v>
      </c>
      <c r="M269" s="1">
        <f t="shared" si="93"/>
        <v>0</v>
      </c>
      <c r="N269" s="1">
        <f t="shared" si="93"/>
        <v>0</v>
      </c>
      <c r="O269" s="1">
        <f t="shared" si="93"/>
        <v>0</v>
      </c>
      <c r="P269" s="1">
        <f t="shared" si="93"/>
        <v>0</v>
      </c>
      <c r="Q269" s="1">
        <f t="shared" si="93"/>
        <v>0</v>
      </c>
      <c r="R269" s="1">
        <f t="shared" si="93"/>
        <v>0</v>
      </c>
      <c r="S269" s="1">
        <f t="shared" si="93"/>
        <v>0</v>
      </c>
      <c r="T269" s="1">
        <f t="shared" si="93"/>
        <v>0</v>
      </c>
      <c r="U269" s="1">
        <f t="shared" si="93"/>
        <v>0</v>
      </c>
      <c r="V269" s="1">
        <f t="shared" si="93"/>
        <v>0</v>
      </c>
      <c r="W269" s="1">
        <f t="shared" si="93"/>
        <v>0</v>
      </c>
      <c r="X269" s="1">
        <f t="shared" si="93"/>
        <v>0</v>
      </c>
      <c r="Y269" s="1">
        <f t="shared" si="93"/>
        <v>0</v>
      </c>
      <c r="Z269" s="1">
        <f t="shared" si="93"/>
        <v>0</v>
      </c>
      <c r="AA269" s="1">
        <f t="shared" si="93"/>
        <v>0</v>
      </c>
      <c r="AB269" s="1">
        <f t="shared" si="93"/>
        <v>0</v>
      </c>
      <c r="AC269" s="1">
        <f t="shared" si="93"/>
        <v>0</v>
      </c>
    </row>
    <row r="270" spans="1:29" outlineLevel="2" x14ac:dyDescent="0.25"/>
    <row r="271" spans="1:29" outlineLevel="2" x14ac:dyDescent="0.25"/>
    <row r="272" spans="1:29" outlineLevel="2" x14ac:dyDescent="0.25">
      <c r="B272" s="22" t="s">
        <v>388</v>
      </c>
    </row>
    <row r="273" spans="1:29" outlineLevel="3" x14ac:dyDescent="0.25">
      <c r="A273" s="11"/>
      <c r="B273" s="11"/>
      <c r="C273" s="18"/>
      <c r="D273" s="19"/>
      <c r="E273" s="12" t="str">
        <f>Inputs!E$90</f>
        <v>Percentage of modelled base totex linked to energy - bioresources - biomethane used by networks plus</v>
      </c>
      <c r="F273" s="8">
        <f>Inputs!F$90</f>
        <v>0</v>
      </c>
      <c r="G273" s="12" t="str">
        <f>Inputs!G$90</f>
        <v>%</v>
      </c>
      <c r="H273" s="2"/>
    </row>
    <row r="274" spans="1:29" outlineLevel="3" x14ac:dyDescent="0.25">
      <c r="E274" s="23" t="str">
        <f xml:space="preserve"> Inputs!E141</f>
        <v xml:space="preserve">Totex allowance for modelled base costs - real (BIO) </v>
      </c>
      <c r="F274" s="23">
        <f xml:space="preserve"> Inputs!F141</f>
        <v>0</v>
      </c>
      <c r="G274" s="23" t="str">
        <f xml:space="preserve"> Inputs!G141</f>
        <v>£m</v>
      </c>
      <c r="H274" s="23">
        <f xml:space="preserve"> Inputs!H141</f>
        <v>0</v>
      </c>
      <c r="I274" s="23">
        <f xml:space="preserve"> Inputs!I141</f>
        <v>0</v>
      </c>
      <c r="J274" s="23">
        <f xml:space="preserve"> Inputs!J141</f>
        <v>0</v>
      </c>
      <c r="K274" s="23">
        <f xml:space="preserve"> Inputs!K141</f>
        <v>0</v>
      </c>
      <c r="L274" s="23">
        <f xml:space="preserve"> Inputs!L141</f>
        <v>0</v>
      </c>
      <c r="M274" s="23">
        <f xml:space="preserve"> Inputs!M141</f>
        <v>0</v>
      </c>
      <c r="N274" s="23">
        <f xml:space="preserve"> Inputs!N141</f>
        <v>0</v>
      </c>
      <c r="O274" s="23">
        <f xml:space="preserve"> Inputs!O141</f>
        <v>0</v>
      </c>
      <c r="P274" s="23">
        <f xml:space="preserve"> Inputs!P141</f>
        <v>0</v>
      </c>
      <c r="Q274" s="23">
        <f xml:space="preserve"> Inputs!Q141</f>
        <v>0</v>
      </c>
      <c r="R274" s="23">
        <f xml:space="preserve"> Inputs!R141</f>
        <v>0</v>
      </c>
      <c r="S274" s="23">
        <f xml:space="preserve"> Inputs!S141</f>
        <v>0</v>
      </c>
      <c r="T274" s="23">
        <f xml:space="preserve"> Inputs!T141</f>
        <v>0</v>
      </c>
      <c r="U274" s="23">
        <f xml:space="preserve"> Inputs!U141</f>
        <v>0</v>
      </c>
      <c r="V274" s="23">
        <f xml:space="preserve"> Inputs!V141</f>
        <v>0</v>
      </c>
      <c r="W274" s="23">
        <f xml:space="preserve"> Inputs!W141</f>
        <v>0</v>
      </c>
      <c r="X274" s="23">
        <f xml:space="preserve"> Inputs!X141</f>
        <v>0</v>
      </c>
      <c r="Y274" s="23">
        <f xml:space="preserve"> Inputs!Y141</f>
        <v>0</v>
      </c>
      <c r="Z274" s="23">
        <f xml:space="preserve"> Inputs!Z141</f>
        <v>0</v>
      </c>
      <c r="AA274" s="23">
        <f xml:space="preserve"> Inputs!AA141</f>
        <v>0</v>
      </c>
      <c r="AB274" s="23">
        <f xml:space="preserve"> Inputs!AB141</f>
        <v>0</v>
      </c>
      <c r="AC274" s="23">
        <f xml:space="preserve"> Inputs!AC141</f>
        <v>0</v>
      </c>
    </row>
    <row r="275" spans="1:29" outlineLevel="3" x14ac:dyDescent="0.25">
      <c r="E275" s="23" t="s">
        <v>388</v>
      </c>
      <c r="G275" s="23" t="s">
        <v>148</v>
      </c>
      <c r="H275" s="1">
        <f>SUM(X275:AB275)</f>
        <v>0</v>
      </c>
      <c r="J275" s="1">
        <f t="shared" ref="J275:AC275" si="94">$F273*J274</f>
        <v>0</v>
      </c>
      <c r="K275" s="1">
        <f t="shared" si="94"/>
        <v>0</v>
      </c>
      <c r="L275" s="1">
        <f t="shared" si="94"/>
        <v>0</v>
      </c>
      <c r="M275" s="1">
        <f t="shared" si="94"/>
        <v>0</v>
      </c>
      <c r="N275" s="1">
        <f t="shared" si="94"/>
        <v>0</v>
      </c>
      <c r="O275" s="1">
        <f t="shared" si="94"/>
        <v>0</v>
      </c>
      <c r="P275" s="1">
        <f t="shared" si="94"/>
        <v>0</v>
      </c>
      <c r="Q275" s="1">
        <f t="shared" si="94"/>
        <v>0</v>
      </c>
      <c r="R275" s="1">
        <f t="shared" si="94"/>
        <v>0</v>
      </c>
      <c r="S275" s="1">
        <f t="shared" si="94"/>
        <v>0</v>
      </c>
      <c r="T275" s="1">
        <f t="shared" si="94"/>
        <v>0</v>
      </c>
      <c r="U275" s="1">
        <f t="shared" si="94"/>
        <v>0</v>
      </c>
      <c r="V275" s="1">
        <f t="shared" si="94"/>
        <v>0</v>
      </c>
      <c r="W275" s="1">
        <f t="shared" si="94"/>
        <v>0</v>
      </c>
      <c r="X275" s="1">
        <f t="shared" si="94"/>
        <v>0</v>
      </c>
      <c r="Y275" s="1">
        <f t="shared" si="94"/>
        <v>0</v>
      </c>
      <c r="Z275" s="1">
        <f t="shared" si="94"/>
        <v>0</v>
      </c>
      <c r="AA275" s="1">
        <f t="shared" si="94"/>
        <v>0</v>
      </c>
      <c r="AB275" s="1">
        <f t="shared" si="94"/>
        <v>0</v>
      </c>
      <c r="AC275" s="1">
        <f t="shared" si="94"/>
        <v>0</v>
      </c>
    </row>
    <row r="276" spans="1:29" outlineLevel="2" x14ac:dyDescent="0.25"/>
    <row r="277" spans="1:29" outlineLevel="2" x14ac:dyDescent="0.25"/>
    <row r="278" spans="1:29" outlineLevel="2" x14ac:dyDescent="0.25">
      <c r="B278" s="22" t="s">
        <v>389</v>
      </c>
    </row>
    <row r="279" spans="1:29" outlineLevel="3" x14ac:dyDescent="0.25">
      <c r="A279" s="11"/>
      <c r="B279" s="11"/>
      <c r="C279" s="18"/>
      <c r="D279" s="19"/>
      <c r="E279" s="12" t="str">
        <f>Inputs!E$91</f>
        <v>Percentage of modelled base totex linked to energy - bioresources - biomethane exported to grid or third party</v>
      </c>
      <c r="F279" s="8">
        <f>Inputs!F$91</f>
        <v>0</v>
      </c>
      <c r="G279" s="12" t="str">
        <f>Inputs!G$91</f>
        <v>%</v>
      </c>
      <c r="H279" s="2"/>
    </row>
    <row r="280" spans="1:29" outlineLevel="3" x14ac:dyDescent="0.25">
      <c r="E280" s="23" t="str">
        <f xml:space="preserve"> Inputs!E141</f>
        <v xml:space="preserve">Totex allowance for modelled base costs - real (BIO) </v>
      </c>
      <c r="F280" s="23">
        <f xml:space="preserve"> Inputs!F141</f>
        <v>0</v>
      </c>
      <c r="G280" s="23" t="str">
        <f xml:space="preserve"> Inputs!G141</f>
        <v>£m</v>
      </c>
      <c r="H280" s="23">
        <f xml:space="preserve"> Inputs!H141</f>
        <v>0</v>
      </c>
      <c r="I280" s="23">
        <f xml:space="preserve"> Inputs!I141</f>
        <v>0</v>
      </c>
      <c r="J280" s="23">
        <f xml:space="preserve"> Inputs!J141</f>
        <v>0</v>
      </c>
      <c r="K280" s="23">
        <f xml:space="preserve"> Inputs!K141</f>
        <v>0</v>
      </c>
      <c r="L280" s="23">
        <f xml:space="preserve"> Inputs!L141</f>
        <v>0</v>
      </c>
      <c r="M280" s="23">
        <f xml:space="preserve"> Inputs!M141</f>
        <v>0</v>
      </c>
      <c r="N280" s="23">
        <f xml:space="preserve"> Inputs!N141</f>
        <v>0</v>
      </c>
      <c r="O280" s="23">
        <f xml:space="preserve"> Inputs!O141</f>
        <v>0</v>
      </c>
      <c r="P280" s="23">
        <f xml:space="preserve"> Inputs!P141</f>
        <v>0</v>
      </c>
      <c r="Q280" s="23">
        <f xml:space="preserve"> Inputs!Q141</f>
        <v>0</v>
      </c>
      <c r="R280" s="23">
        <f xml:space="preserve"> Inputs!R141</f>
        <v>0</v>
      </c>
      <c r="S280" s="23">
        <f xml:space="preserve"> Inputs!S141</f>
        <v>0</v>
      </c>
      <c r="T280" s="23">
        <f xml:space="preserve"> Inputs!T141</f>
        <v>0</v>
      </c>
      <c r="U280" s="23">
        <f xml:space="preserve"> Inputs!U141</f>
        <v>0</v>
      </c>
      <c r="V280" s="23">
        <f xml:space="preserve"> Inputs!V141</f>
        <v>0</v>
      </c>
      <c r="W280" s="23">
        <f xml:space="preserve"> Inputs!W141</f>
        <v>0</v>
      </c>
      <c r="X280" s="23">
        <f xml:space="preserve"> Inputs!X141</f>
        <v>0</v>
      </c>
      <c r="Y280" s="23">
        <f xml:space="preserve"> Inputs!Y141</f>
        <v>0</v>
      </c>
      <c r="Z280" s="23">
        <f xml:space="preserve"> Inputs!Z141</f>
        <v>0</v>
      </c>
      <c r="AA280" s="23">
        <f xml:space="preserve"> Inputs!AA141</f>
        <v>0</v>
      </c>
      <c r="AB280" s="23">
        <f xml:space="preserve"> Inputs!AB141</f>
        <v>0</v>
      </c>
      <c r="AC280" s="23">
        <f xml:space="preserve"> Inputs!AC141</f>
        <v>0</v>
      </c>
    </row>
    <row r="281" spans="1:29" outlineLevel="3" x14ac:dyDescent="0.25">
      <c r="E281" s="23" t="s">
        <v>389</v>
      </c>
      <c r="G281" s="23" t="s">
        <v>148</v>
      </c>
      <c r="H281" s="1">
        <f>SUM(X281:AB281)</f>
        <v>0</v>
      </c>
      <c r="J281" s="1">
        <f t="shared" ref="J281:AC281" si="95">$F279*J280</f>
        <v>0</v>
      </c>
      <c r="K281" s="1">
        <f t="shared" si="95"/>
        <v>0</v>
      </c>
      <c r="L281" s="1">
        <f t="shared" si="95"/>
        <v>0</v>
      </c>
      <c r="M281" s="1">
        <f t="shared" si="95"/>
        <v>0</v>
      </c>
      <c r="N281" s="1">
        <f t="shared" si="95"/>
        <v>0</v>
      </c>
      <c r="O281" s="1">
        <f t="shared" si="95"/>
        <v>0</v>
      </c>
      <c r="P281" s="1">
        <f t="shared" si="95"/>
        <v>0</v>
      </c>
      <c r="Q281" s="1">
        <f t="shared" si="95"/>
        <v>0</v>
      </c>
      <c r="R281" s="1">
        <f t="shared" si="95"/>
        <v>0</v>
      </c>
      <c r="S281" s="1">
        <f t="shared" si="95"/>
        <v>0</v>
      </c>
      <c r="T281" s="1">
        <f t="shared" si="95"/>
        <v>0</v>
      </c>
      <c r="U281" s="1">
        <f t="shared" si="95"/>
        <v>0</v>
      </c>
      <c r="V281" s="1">
        <f t="shared" si="95"/>
        <v>0</v>
      </c>
      <c r="W281" s="1">
        <f t="shared" si="95"/>
        <v>0</v>
      </c>
      <c r="X281" s="1">
        <f t="shared" si="95"/>
        <v>0</v>
      </c>
      <c r="Y281" s="1">
        <f t="shared" si="95"/>
        <v>0</v>
      </c>
      <c r="Z281" s="1">
        <f t="shared" si="95"/>
        <v>0</v>
      </c>
      <c r="AA281" s="1">
        <f t="shared" si="95"/>
        <v>0</v>
      </c>
      <c r="AB281" s="1">
        <f t="shared" si="95"/>
        <v>0</v>
      </c>
      <c r="AC281" s="1">
        <f t="shared" si="95"/>
        <v>0</v>
      </c>
    </row>
    <row r="282" spans="1:29" outlineLevel="2" x14ac:dyDescent="0.25"/>
    <row r="283" spans="1:29" outlineLevel="1" x14ac:dyDescent="0.25">
      <c r="B283" s="22" t="s">
        <v>390</v>
      </c>
    </row>
    <row r="284" spans="1:29" outlineLevel="2" x14ac:dyDescent="0.25">
      <c r="B284" s="22" t="s">
        <v>391</v>
      </c>
    </row>
    <row r="285" spans="1:29" outlineLevel="3" x14ac:dyDescent="0.25">
      <c r="E285" s="23" t="str">
        <f t="shared" ref="E285:AC285" si="96">E$251</f>
        <v>Implicit allowance allowance used in ex-ante adjustment - wholesale water - real</v>
      </c>
      <c r="F285" s="1"/>
      <c r="G285" s="1" t="str">
        <f t="shared" si="96"/>
        <v>£m</v>
      </c>
      <c r="H285" s="1">
        <f t="shared" si="96"/>
        <v>0</v>
      </c>
      <c r="I285" s="1"/>
      <c r="J285" s="1">
        <f t="shared" si="96"/>
        <v>0</v>
      </c>
      <c r="K285" s="1">
        <f t="shared" si="96"/>
        <v>0</v>
      </c>
      <c r="L285" s="1">
        <f t="shared" si="96"/>
        <v>0</v>
      </c>
      <c r="M285" s="1">
        <f t="shared" si="96"/>
        <v>0</v>
      </c>
      <c r="N285" s="1">
        <f t="shared" si="96"/>
        <v>0</v>
      </c>
      <c r="O285" s="1">
        <f t="shared" si="96"/>
        <v>0</v>
      </c>
      <c r="P285" s="1">
        <f t="shared" si="96"/>
        <v>0</v>
      </c>
      <c r="Q285" s="1">
        <f t="shared" si="96"/>
        <v>0</v>
      </c>
      <c r="R285" s="1">
        <f t="shared" si="96"/>
        <v>0</v>
      </c>
      <c r="S285" s="1">
        <f t="shared" si="96"/>
        <v>0</v>
      </c>
      <c r="T285" s="1">
        <f t="shared" si="96"/>
        <v>0</v>
      </c>
      <c r="U285" s="1">
        <f t="shared" si="96"/>
        <v>0</v>
      </c>
      <c r="V285" s="1">
        <f t="shared" si="96"/>
        <v>0</v>
      </c>
      <c r="W285" s="1">
        <f t="shared" si="96"/>
        <v>0</v>
      </c>
      <c r="X285" s="1">
        <f t="shared" si="96"/>
        <v>0</v>
      </c>
      <c r="Y285" s="1">
        <f t="shared" si="96"/>
        <v>0</v>
      </c>
      <c r="Z285" s="1">
        <f t="shared" si="96"/>
        <v>0</v>
      </c>
      <c r="AA285" s="1">
        <f t="shared" si="96"/>
        <v>0</v>
      </c>
      <c r="AB285" s="1">
        <f t="shared" si="96"/>
        <v>0</v>
      </c>
      <c r="AC285" s="1">
        <f t="shared" si="96"/>
        <v>0</v>
      </c>
    </row>
    <row r="286" spans="1:29" outlineLevel="3" x14ac:dyDescent="0.25">
      <c r="E286" s="23" t="str">
        <f t="shared" ref="E286:AC286" si="97">E$200</f>
        <v>Energy RPE - DESNZ industrial electricity price index, including CCL</v>
      </c>
      <c r="F286" s="2"/>
      <c r="G286" s="2" t="str">
        <f t="shared" si="97"/>
        <v>%</v>
      </c>
      <c r="H286" s="2"/>
      <c r="I286" s="2"/>
      <c r="J286" s="2">
        <f>J$200</f>
        <v>0</v>
      </c>
      <c r="K286" s="2">
        <f t="shared" si="97"/>
        <v>0</v>
      </c>
      <c r="L286" s="2">
        <f t="shared" si="97"/>
        <v>0</v>
      </c>
      <c r="M286" s="2">
        <f t="shared" si="97"/>
        <v>0</v>
      </c>
      <c r="N286" s="2">
        <f t="shared" si="97"/>
        <v>0</v>
      </c>
      <c r="O286" s="2">
        <f t="shared" si="97"/>
        <v>0</v>
      </c>
      <c r="P286" s="2">
        <f t="shared" si="97"/>
        <v>0</v>
      </c>
      <c r="Q286" s="2">
        <f t="shared" si="97"/>
        <v>0</v>
      </c>
      <c r="R286" s="2">
        <f t="shared" si="97"/>
        <v>0</v>
      </c>
      <c r="S286" s="2">
        <f t="shared" si="97"/>
        <v>0</v>
      </c>
      <c r="T286" s="2">
        <f t="shared" si="97"/>
        <v>0</v>
      </c>
      <c r="U286" s="2">
        <f t="shared" si="97"/>
        <v>0</v>
      </c>
      <c r="V286" s="2">
        <f t="shared" si="97"/>
        <v>0</v>
      </c>
      <c r="W286" s="2">
        <f t="shared" si="97"/>
        <v>0</v>
      </c>
      <c r="X286" s="2">
        <f t="shared" si="97"/>
        <v>0</v>
      </c>
      <c r="Y286" s="2">
        <f t="shared" si="97"/>
        <v>0</v>
      </c>
      <c r="Z286" s="2">
        <f t="shared" si="97"/>
        <v>0</v>
      </c>
      <c r="AA286" s="2">
        <f t="shared" si="97"/>
        <v>0</v>
      </c>
      <c r="AB286" s="2">
        <f t="shared" si="97"/>
        <v>0</v>
      </c>
      <c r="AC286" s="2">
        <f t="shared" si="97"/>
        <v>0</v>
      </c>
    </row>
    <row r="287" spans="1:29" outlineLevel="3" x14ac:dyDescent="0.25">
      <c r="A287" s="11"/>
      <c r="B287" s="11"/>
      <c r="C287" s="18"/>
      <c r="D287" s="19"/>
      <c r="E287" s="12" t="str">
        <f>Time!E$54</f>
        <v>Forecast period flag</v>
      </c>
      <c r="F287" s="3"/>
      <c r="G287" s="3" t="str">
        <f>Time!G$54</f>
        <v>flag</v>
      </c>
      <c r="H287" s="3"/>
      <c r="I287" s="3"/>
      <c r="J287" s="3">
        <f>Time!J$54</f>
        <v>0</v>
      </c>
      <c r="K287" s="3">
        <f>Time!K$54</f>
        <v>0</v>
      </c>
      <c r="L287" s="3">
        <f>Time!L$54</f>
        <v>0</v>
      </c>
      <c r="M287" s="3">
        <f>Time!M$54</f>
        <v>0</v>
      </c>
      <c r="N287" s="3">
        <f>Time!N$54</f>
        <v>0</v>
      </c>
      <c r="O287" s="3">
        <f>Time!O$54</f>
        <v>0</v>
      </c>
      <c r="P287" s="3">
        <f>Time!P$54</f>
        <v>0</v>
      </c>
      <c r="Q287" s="3">
        <f>Time!Q$54</f>
        <v>0</v>
      </c>
      <c r="R287" s="3">
        <f>Time!R$54</f>
        <v>0</v>
      </c>
      <c r="S287" s="3">
        <f>Time!S$54</f>
        <v>0</v>
      </c>
      <c r="T287" s="3">
        <f>Time!T$54</f>
        <v>0</v>
      </c>
      <c r="U287" s="3">
        <f>Time!U$54</f>
        <v>0</v>
      </c>
      <c r="V287" s="3">
        <f>Time!V$54</f>
        <v>0</v>
      </c>
      <c r="W287" s="3">
        <f>Time!W$54</f>
        <v>1</v>
      </c>
      <c r="X287" s="3">
        <f>Time!X$54</f>
        <v>1</v>
      </c>
      <c r="Y287" s="3">
        <f>Time!Y$54</f>
        <v>1</v>
      </c>
      <c r="Z287" s="3">
        <f>Time!Z$54</f>
        <v>1</v>
      </c>
      <c r="AA287" s="3">
        <f>Time!AA$54</f>
        <v>1</v>
      </c>
      <c r="AB287" s="3">
        <f>Time!AB$54</f>
        <v>1</v>
      </c>
      <c r="AC287" s="3">
        <f>Time!AC$54</f>
        <v>0</v>
      </c>
    </row>
    <row r="288" spans="1:29" outlineLevel="3" x14ac:dyDescent="0.25">
      <c r="E288" s="23" t="s">
        <v>391</v>
      </c>
      <c r="G288" s="23" t="s">
        <v>148</v>
      </c>
      <c r="H288" s="1">
        <f>SUM(X288:AB288)</f>
        <v>0</v>
      </c>
      <c r="J288" s="1">
        <f t="shared" ref="J288:AC288" si="98">IF(J287=1,J285*J286,0)</f>
        <v>0</v>
      </c>
      <c r="K288" s="1">
        <f t="shared" si="98"/>
        <v>0</v>
      </c>
      <c r="L288" s="1">
        <f t="shared" si="98"/>
        <v>0</v>
      </c>
      <c r="M288" s="1">
        <f t="shared" si="98"/>
        <v>0</v>
      </c>
      <c r="N288" s="1">
        <f t="shared" si="98"/>
        <v>0</v>
      </c>
      <c r="O288" s="1">
        <f t="shared" si="98"/>
        <v>0</v>
      </c>
      <c r="P288" s="1">
        <f t="shared" si="98"/>
        <v>0</v>
      </c>
      <c r="Q288" s="1">
        <f t="shared" si="98"/>
        <v>0</v>
      </c>
      <c r="R288" s="1">
        <f t="shared" si="98"/>
        <v>0</v>
      </c>
      <c r="S288" s="1">
        <f t="shared" si="98"/>
        <v>0</v>
      </c>
      <c r="T288" s="1">
        <f>IF(T287=1,T285*T286,0)</f>
        <v>0</v>
      </c>
      <c r="U288" s="1">
        <f t="shared" si="98"/>
        <v>0</v>
      </c>
      <c r="V288" s="1">
        <f t="shared" si="98"/>
        <v>0</v>
      </c>
      <c r="W288" s="1">
        <f t="shared" si="98"/>
        <v>0</v>
      </c>
      <c r="X288" s="1">
        <f>IF(X287=1,X285*X286,0)</f>
        <v>0</v>
      </c>
      <c r="Y288" s="1">
        <f t="shared" si="98"/>
        <v>0</v>
      </c>
      <c r="Z288" s="1">
        <f t="shared" si="98"/>
        <v>0</v>
      </c>
      <c r="AA288" s="1">
        <f t="shared" si="98"/>
        <v>0</v>
      </c>
      <c r="AB288" s="1">
        <f t="shared" si="98"/>
        <v>0</v>
      </c>
      <c r="AC288" s="1">
        <f t="shared" si="98"/>
        <v>0</v>
      </c>
    </row>
    <row r="289" spans="1:29" outlineLevel="2" x14ac:dyDescent="0.25"/>
    <row r="290" spans="1:29" outlineLevel="2" x14ac:dyDescent="0.25"/>
    <row r="291" spans="1:29" outlineLevel="2" x14ac:dyDescent="0.25">
      <c r="B291" s="22" t="s">
        <v>392</v>
      </c>
    </row>
    <row r="292" spans="1:29" outlineLevel="3" x14ac:dyDescent="0.25">
      <c r="E292" s="23" t="str">
        <f t="shared" ref="E292:AC292" si="99">E$257</f>
        <v>Implicit allowance allowance used in ex-ante adjustment - wholesale wastewater - real</v>
      </c>
      <c r="F292" s="1"/>
      <c r="G292" s="1" t="str">
        <f t="shared" si="99"/>
        <v>£m</v>
      </c>
      <c r="H292" s="1">
        <f t="shared" si="99"/>
        <v>0</v>
      </c>
      <c r="I292" s="1"/>
      <c r="J292" s="1">
        <f t="shared" si="99"/>
        <v>0</v>
      </c>
      <c r="K292" s="1">
        <f t="shared" si="99"/>
        <v>0</v>
      </c>
      <c r="L292" s="1">
        <f t="shared" si="99"/>
        <v>0</v>
      </c>
      <c r="M292" s="1">
        <f t="shared" si="99"/>
        <v>0</v>
      </c>
      <c r="N292" s="1">
        <f t="shared" si="99"/>
        <v>0</v>
      </c>
      <c r="O292" s="1">
        <f t="shared" si="99"/>
        <v>0</v>
      </c>
      <c r="P292" s="1">
        <f t="shared" si="99"/>
        <v>0</v>
      </c>
      <c r="Q292" s="1">
        <f t="shared" si="99"/>
        <v>0</v>
      </c>
      <c r="R292" s="1">
        <f t="shared" si="99"/>
        <v>0</v>
      </c>
      <c r="S292" s="1">
        <f t="shared" si="99"/>
        <v>0</v>
      </c>
      <c r="T292" s="1">
        <f t="shared" si="99"/>
        <v>0</v>
      </c>
      <c r="U292" s="1">
        <f t="shared" si="99"/>
        <v>0</v>
      </c>
      <c r="V292" s="1">
        <f t="shared" si="99"/>
        <v>0</v>
      </c>
      <c r="W292" s="1">
        <f t="shared" si="99"/>
        <v>0</v>
      </c>
      <c r="X292" s="1">
        <f t="shared" si="99"/>
        <v>0</v>
      </c>
      <c r="Y292" s="1">
        <f t="shared" si="99"/>
        <v>0</v>
      </c>
      <c r="Z292" s="1">
        <f t="shared" si="99"/>
        <v>0</v>
      </c>
      <c r="AA292" s="1">
        <f t="shared" si="99"/>
        <v>0</v>
      </c>
      <c r="AB292" s="1">
        <f t="shared" si="99"/>
        <v>0</v>
      </c>
      <c r="AC292" s="1">
        <f t="shared" si="99"/>
        <v>0</v>
      </c>
    </row>
    <row r="293" spans="1:29" outlineLevel="3" x14ac:dyDescent="0.25">
      <c r="E293" s="23" t="str">
        <f t="shared" ref="E293:AC293" si="100">E$200</f>
        <v>Energy RPE - DESNZ industrial electricity price index, including CCL</v>
      </c>
      <c r="F293" s="2"/>
      <c r="G293" s="2" t="str">
        <f t="shared" si="100"/>
        <v>%</v>
      </c>
      <c r="H293" s="2"/>
      <c r="I293" s="2"/>
      <c r="J293" s="2">
        <f t="shared" si="100"/>
        <v>0</v>
      </c>
      <c r="K293" s="2">
        <f t="shared" si="100"/>
        <v>0</v>
      </c>
      <c r="L293" s="2">
        <f t="shared" si="100"/>
        <v>0</v>
      </c>
      <c r="M293" s="2">
        <f t="shared" si="100"/>
        <v>0</v>
      </c>
      <c r="N293" s="2">
        <f t="shared" si="100"/>
        <v>0</v>
      </c>
      <c r="O293" s="2">
        <f t="shared" si="100"/>
        <v>0</v>
      </c>
      <c r="P293" s="2">
        <f t="shared" si="100"/>
        <v>0</v>
      </c>
      <c r="Q293" s="2">
        <f t="shared" si="100"/>
        <v>0</v>
      </c>
      <c r="R293" s="2">
        <f t="shared" si="100"/>
        <v>0</v>
      </c>
      <c r="S293" s="2">
        <f t="shared" si="100"/>
        <v>0</v>
      </c>
      <c r="T293" s="2">
        <f t="shared" si="100"/>
        <v>0</v>
      </c>
      <c r="U293" s="2">
        <f t="shared" si="100"/>
        <v>0</v>
      </c>
      <c r="V293" s="2">
        <f t="shared" si="100"/>
        <v>0</v>
      </c>
      <c r="W293" s="2">
        <f t="shared" si="100"/>
        <v>0</v>
      </c>
      <c r="X293" s="2">
        <f t="shared" si="100"/>
        <v>0</v>
      </c>
      <c r="Y293" s="2">
        <f t="shared" si="100"/>
        <v>0</v>
      </c>
      <c r="Z293" s="2">
        <f t="shared" si="100"/>
        <v>0</v>
      </c>
      <c r="AA293" s="2">
        <f t="shared" si="100"/>
        <v>0</v>
      </c>
      <c r="AB293" s="2">
        <f t="shared" si="100"/>
        <v>0</v>
      </c>
      <c r="AC293" s="2">
        <f t="shared" si="100"/>
        <v>0</v>
      </c>
    </row>
    <row r="294" spans="1:29" outlineLevel="3" x14ac:dyDescent="0.25">
      <c r="A294" s="11"/>
      <c r="B294" s="11"/>
      <c r="C294" s="18"/>
      <c r="D294" s="19"/>
      <c r="E294" s="12" t="str">
        <f>Time!E$54</f>
        <v>Forecast period flag</v>
      </c>
      <c r="F294" s="3"/>
      <c r="G294" s="3" t="str">
        <f>Time!G$54</f>
        <v>flag</v>
      </c>
      <c r="H294" s="3"/>
      <c r="I294" s="3"/>
      <c r="J294" s="3">
        <f>Time!J$54</f>
        <v>0</v>
      </c>
      <c r="K294" s="3">
        <f>Time!K$54</f>
        <v>0</v>
      </c>
      <c r="L294" s="3">
        <f>Time!L$54</f>
        <v>0</v>
      </c>
      <c r="M294" s="3">
        <f>Time!M$54</f>
        <v>0</v>
      </c>
      <c r="N294" s="3">
        <f>Time!N$54</f>
        <v>0</v>
      </c>
      <c r="O294" s="3">
        <f>Time!O$54</f>
        <v>0</v>
      </c>
      <c r="P294" s="3">
        <f>Time!P$54</f>
        <v>0</v>
      </c>
      <c r="Q294" s="3">
        <f>Time!Q$54</f>
        <v>0</v>
      </c>
      <c r="R294" s="3">
        <f>Time!R$54</f>
        <v>0</v>
      </c>
      <c r="S294" s="3">
        <f>Time!S$54</f>
        <v>0</v>
      </c>
      <c r="T294" s="3">
        <f>Time!T$54</f>
        <v>0</v>
      </c>
      <c r="U294" s="3">
        <f>Time!U$54</f>
        <v>0</v>
      </c>
      <c r="V294" s="3">
        <f>Time!V$54</f>
        <v>0</v>
      </c>
      <c r="W294" s="3">
        <f>Time!W$54</f>
        <v>1</v>
      </c>
      <c r="X294" s="3">
        <f>Time!X$54</f>
        <v>1</v>
      </c>
      <c r="Y294" s="3">
        <f>Time!Y$54</f>
        <v>1</v>
      </c>
      <c r="Z294" s="3">
        <f>Time!Z$54</f>
        <v>1</v>
      </c>
      <c r="AA294" s="3">
        <f>Time!AA$54</f>
        <v>1</v>
      </c>
      <c r="AB294" s="3">
        <f>Time!AB$54</f>
        <v>1</v>
      </c>
      <c r="AC294" s="3">
        <f>Time!AC$54</f>
        <v>0</v>
      </c>
    </row>
    <row r="295" spans="1:29" outlineLevel="3" x14ac:dyDescent="0.25">
      <c r="E295" s="23" t="s">
        <v>392</v>
      </c>
      <c r="G295" s="23" t="s">
        <v>148</v>
      </c>
      <c r="H295" s="1">
        <f>SUM(X295:AB295)</f>
        <v>0</v>
      </c>
      <c r="J295" s="1">
        <f t="shared" ref="J295:AC295" si="101">IF(J294=1,J292*J293,0)</f>
        <v>0</v>
      </c>
      <c r="K295" s="1">
        <f t="shared" si="101"/>
        <v>0</v>
      </c>
      <c r="L295" s="1">
        <f t="shared" si="101"/>
        <v>0</v>
      </c>
      <c r="M295" s="1">
        <f t="shared" si="101"/>
        <v>0</v>
      </c>
      <c r="N295" s="1">
        <f t="shared" si="101"/>
        <v>0</v>
      </c>
      <c r="O295" s="1">
        <f t="shared" si="101"/>
        <v>0</v>
      </c>
      <c r="P295" s="1">
        <f t="shared" si="101"/>
        <v>0</v>
      </c>
      <c r="Q295" s="1">
        <f t="shared" si="101"/>
        <v>0</v>
      </c>
      <c r="R295" s="1">
        <f t="shared" si="101"/>
        <v>0</v>
      </c>
      <c r="S295" s="1">
        <f t="shared" si="101"/>
        <v>0</v>
      </c>
      <c r="T295" s="1">
        <f t="shared" si="101"/>
        <v>0</v>
      </c>
      <c r="U295" s="1">
        <f t="shared" si="101"/>
        <v>0</v>
      </c>
      <c r="V295" s="1">
        <f t="shared" si="101"/>
        <v>0</v>
      </c>
      <c r="W295" s="1">
        <f t="shared" si="101"/>
        <v>0</v>
      </c>
      <c r="X295" s="1">
        <f t="shared" si="101"/>
        <v>0</v>
      </c>
      <c r="Y295" s="1">
        <f t="shared" si="101"/>
        <v>0</v>
      </c>
      <c r="Z295" s="1">
        <f t="shared" si="101"/>
        <v>0</v>
      </c>
      <c r="AA295" s="1">
        <f t="shared" si="101"/>
        <v>0</v>
      </c>
      <c r="AB295" s="1">
        <f t="shared" si="101"/>
        <v>0</v>
      </c>
      <c r="AC295" s="1">
        <f t="shared" si="101"/>
        <v>0</v>
      </c>
    </row>
    <row r="296" spans="1:29" outlineLevel="2" x14ac:dyDescent="0.25"/>
    <row r="297" spans="1:29" outlineLevel="2" x14ac:dyDescent="0.25"/>
    <row r="298" spans="1:29" outlineLevel="2" x14ac:dyDescent="0.25">
      <c r="B298" s="22" t="s">
        <v>393</v>
      </c>
    </row>
    <row r="299" spans="1:29" outlineLevel="3" x14ac:dyDescent="0.25">
      <c r="E299" s="23" t="str">
        <f t="shared" ref="E299:AC299" si="102">E$263</f>
        <v>Implicit allowance allowance used in ex-ante adjustment - bioresources - electricity used by network plus - real</v>
      </c>
      <c r="F299" s="1"/>
      <c r="G299" s="1" t="str">
        <f t="shared" si="102"/>
        <v>£m</v>
      </c>
      <c r="H299" s="1">
        <f t="shared" si="102"/>
        <v>0</v>
      </c>
      <c r="I299" s="1"/>
      <c r="J299" s="1">
        <f t="shared" si="102"/>
        <v>0</v>
      </c>
      <c r="K299" s="1">
        <f t="shared" si="102"/>
        <v>0</v>
      </c>
      <c r="L299" s="1">
        <f t="shared" si="102"/>
        <v>0</v>
      </c>
      <c r="M299" s="1">
        <f t="shared" si="102"/>
        <v>0</v>
      </c>
      <c r="N299" s="1">
        <f t="shared" si="102"/>
        <v>0</v>
      </c>
      <c r="O299" s="1">
        <f t="shared" si="102"/>
        <v>0</v>
      </c>
      <c r="P299" s="1">
        <f t="shared" si="102"/>
        <v>0</v>
      </c>
      <c r="Q299" s="1">
        <f t="shared" si="102"/>
        <v>0</v>
      </c>
      <c r="R299" s="1">
        <f t="shared" si="102"/>
        <v>0</v>
      </c>
      <c r="S299" s="1">
        <f t="shared" si="102"/>
        <v>0</v>
      </c>
      <c r="T299" s="1">
        <f t="shared" si="102"/>
        <v>0</v>
      </c>
      <c r="U299" s="1">
        <f t="shared" si="102"/>
        <v>0</v>
      </c>
      <c r="V299" s="1">
        <f t="shared" si="102"/>
        <v>0</v>
      </c>
      <c r="W299" s="1">
        <f t="shared" si="102"/>
        <v>0</v>
      </c>
      <c r="X299" s="1">
        <f t="shared" si="102"/>
        <v>0</v>
      </c>
      <c r="Y299" s="1">
        <f t="shared" si="102"/>
        <v>0</v>
      </c>
      <c r="Z299" s="1">
        <f t="shared" si="102"/>
        <v>0</v>
      </c>
      <c r="AA299" s="1">
        <f t="shared" si="102"/>
        <v>0</v>
      </c>
      <c r="AB299" s="1">
        <f t="shared" si="102"/>
        <v>0</v>
      </c>
      <c r="AC299" s="1">
        <f t="shared" si="102"/>
        <v>0</v>
      </c>
    </row>
    <row r="300" spans="1:29" outlineLevel="3" x14ac:dyDescent="0.25">
      <c r="E300" s="23" t="str">
        <f t="shared" ref="E300:AC300" si="103">E$200</f>
        <v>Energy RPE - DESNZ industrial electricity price index, including CCL</v>
      </c>
      <c r="F300" s="2"/>
      <c r="G300" s="2" t="str">
        <f t="shared" si="103"/>
        <v>%</v>
      </c>
      <c r="H300" s="2"/>
      <c r="I300" s="2"/>
      <c r="J300" s="2">
        <f t="shared" si="103"/>
        <v>0</v>
      </c>
      <c r="K300" s="2">
        <f t="shared" si="103"/>
        <v>0</v>
      </c>
      <c r="L300" s="2">
        <f t="shared" si="103"/>
        <v>0</v>
      </c>
      <c r="M300" s="2">
        <f t="shared" si="103"/>
        <v>0</v>
      </c>
      <c r="N300" s="2">
        <f t="shared" si="103"/>
        <v>0</v>
      </c>
      <c r="O300" s="2">
        <f t="shared" si="103"/>
        <v>0</v>
      </c>
      <c r="P300" s="2">
        <f t="shared" si="103"/>
        <v>0</v>
      </c>
      <c r="Q300" s="2">
        <f t="shared" si="103"/>
        <v>0</v>
      </c>
      <c r="R300" s="2">
        <f t="shared" si="103"/>
        <v>0</v>
      </c>
      <c r="S300" s="2">
        <f t="shared" si="103"/>
        <v>0</v>
      </c>
      <c r="T300" s="2">
        <f t="shared" si="103"/>
        <v>0</v>
      </c>
      <c r="U300" s="2">
        <f t="shared" si="103"/>
        <v>0</v>
      </c>
      <c r="V300" s="2">
        <f t="shared" si="103"/>
        <v>0</v>
      </c>
      <c r="W300" s="2">
        <f t="shared" si="103"/>
        <v>0</v>
      </c>
      <c r="X300" s="2">
        <f t="shared" si="103"/>
        <v>0</v>
      </c>
      <c r="Y300" s="2">
        <f t="shared" si="103"/>
        <v>0</v>
      </c>
      <c r="Z300" s="2">
        <f t="shared" si="103"/>
        <v>0</v>
      </c>
      <c r="AA300" s="2">
        <f t="shared" si="103"/>
        <v>0</v>
      </c>
      <c r="AB300" s="2">
        <f t="shared" si="103"/>
        <v>0</v>
      </c>
      <c r="AC300" s="2">
        <f t="shared" si="103"/>
        <v>0</v>
      </c>
    </row>
    <row r="301" spans="1:29" outlineLevel="3" x14ac:dyDescent="0.25">
      <c r="A301" s="11"/>
      <c r="B301" s="11"/>
      <c r="C301" s="18"/>
      <c r="D301" s="19"/>
      <c r="E301" s="12" t="str">
        <f>Time!E$54</f>
        <v>Forecast period flag</v>
      </c>
      <c r="F301" s="3"/>
      <c r="G301" s="3" t="str">
        <f>Time!G$54</f>
        <v>flag</v>
      </c>
      <c r="H301" s="3"/>
      <c r="I301" s="3"/>
      <c r="J301" s="3">
        <f>Time!J$54</f>
        <v>0</v>
      </c>
      <c r="K301" s="3">
        <f>Time!K$54</f>
        <v>0</v>
      </c>
      <c r="L301" s="3">
        <f>Time!L$54</f>
        <v>0</v>
      </c>
      <c r="M301" s="3">
        <f>Time!M$54</f>
        <v>0</v>
      </c>
      <c r="N301" s="3">
        <f>Time!N$54</f>
        <v>0</v>
      </c>
      <c r="O301" s="3">
        <f>Time!O$54</f>
        <v>0</v>
      </c>
      <c r="P301" s="3">
        <f>Time!P$54</f>
        <v>0</v>
      </c>
      <c r="Q301" s="3">
        <f>Time!Q$54</f>
        <v>0</v>
      </c>
      <c r="R301" s="3">
        <f>Time!R$54</f>
        <v>0</v>
      </c>
      <c r="S301" s="3">
        <f>Time!S$54</f>
        <v>0</v>
      </c>
      <c r="T301" s="3">
        <f>Time!T$54</f>
        <v>0</v>
      </c>
      <c r="U301" s="3">
        <f>Time!U$54</f>
        <v>0</v>
      </c>
      <c r="V301" s="3">
        <f>Time!V$54</f>
        <v>0</v>
      </c>
      <c r="W301" s="3">
        <f>Time!W$54</f>
        <v>1</v>
      </c>
      <c r="X301" s="3">
        <f>Time!X$54</f>
        <v>1</v>
      </c>
      <c r="Y301" s="3">
        <f>Time!Y$54</f>
        <v>1</v>
      </c>
      <c r="Z301" s="3">
        <f>Time!Z$54</f>
        <v>1</v>
      </c>
      <c r="AA301" s="3">
        <f>Time!AA$54</f>
        <v>1</v>
      </c>
      <c r="AB301" s="3">
        <f>Time!AB$54</f>
        <v>1</v>
      </c>
      <c r="AC301" s="3">
        <f>Time!AC$54</f>
        <v>0</v>
      </c>
    </row>
    <row r="302" spans="1:29" outlineLevel="3" x14ac:dyDescent="0.25">
      <c r="E302" s="23" t="s">
        <v>393</v>
      </c>
      <c r="G302" s="23" t="s">
        <v>148</v>
      </c>
      <c r="H302" s="1">
        <f>SUM(X302:AB302)</f>
        <v>0</v>
      </c>
      <c r="J302" s="1">
        <f t="shared" ref="J302:AC302" si="104">IF(J301=1,J299*J300,0)</f>
        <v>0</v>
      </c>
      <c r="K302" s="1">
        <f t="shared" si="104"/>
        <v>0</v>
      </c>
      <c r="L302" s="1">
        <f t="shared" si="104"/>
        <v>0</v>
      </c>
      <c r="M302" s="1">
        <f t="shared" si="104"/>
        <v>0</v>
      </c>
      <c r="N302" s="1">
        <f t="shared" si="104"/>
        <v>0</v>
      </c>
      <c r="O302" s="1">
        <f t="shared" si="104"/>
        <v>0</v>
      </c>
      <c r="P302" s="1">
        <f t="shared" si="104"/>
        <v>0</v>
      </c>
      <c r="Q302" s="1">
        <f t="shared" si="104"/>
        <v>0</v>
      </c>
      <c r="R302" s="1">
        <f t="shared" si="104"/>
        <v>0</v>
      </c>
      <c r="S302" s="1">
        <f t="shared" si="104"/>
        <v>0</v>
      </c>
      <c r="T302" s="1">
        <f t="shared" si="104"/>
        <v>0</v>
      </c>
      <c r="U302" s="1">
        <f t="shared" si="104"/>
        <v>0</v>
      </c>
      <c r="V302" s="1">
        <f t="shared" si="104"/>
        <v>0</v>
      </c>
      <c r="W302" s="1">
        <f t="shared" si="104"/>
        <v>0</v>
      </c>
      <c r="X302" s="1">
        <f t="shared" si="104"/>
        <v>0</v>
      </c>
      <c r="Y302" s="1">
        <f t="shared" si="104"/>
        <v>0</v>
      </c>
      <c r="Z302" s="1">
        <f t="shared" si="104"/>
        <v>0</v>
      </c>
      <c r="AA302" s="1">
        <f t="shared" si="104"/>
        <v>0</v>
      </c>
      <c r="AB302" s="1">
        <f t="shared" si="104"/>
        <v>0</v>
      </c>
      <c r="AC302" s="1">
        <f t="shared" si="104"/>
        <v>0</v>
      </c>
    </row>
    <row r="303" spans="1:29" outlineLevel="2" x14ac:dyDescent="0.25"/>
    <row r="304" spans="1:29" outlineLevel="2" x14ac:dyDescent="0.25"/>
    <row r="305" spans="1:29" outlineLevel="2" x14ac:dyDescent="0.25">
      <c r="B305" s="22" t="s">
        <v>394</v>
      </c>
    </row>
    <row r="306" spans="1:29" outlineLevel="3" x14ac:dyDescent="0.25">
      <c r="E306" s="23" t="str">
        <f t="shared" ref="E306:AC306" si="105">E$269</f>
        <v>Implicit allowance allowance used in ex-ante adjustment - bioresources - electricity exported to grid or third party - real</v>
      </c>
      <c r="F306" s="1"/>
      <c r="G306" s="1" t="str">
        <f t="shared" si="105"/>
        <v>£m</v>
      </c>
      <c r="H306" s="1">
        <f t="shared" si="105"/>
        <v>0</v>
      </c>
      <c r="I306" s="1"/>
      <c r="J306" s="1">
        <f t="shared" si="105"/>
        <v>0</v>
      </c>
      <c r="K306" s="1">
        <f t="shared" si="105"/>
        <v>0</v>
      </c>
      <c r="L306" s="1">
        <f t="shared" si="105"/>
        <v>0</v>
      </c>
      <c r="M306" s="1">
        <f t="shared" si="105"/>
        <v>0</v>
      </c>
      <c r="N306" s="1">
        <f t="shared" si="105"/>
        <v>0</v>
      </c>
      <c r="O306" s="1">
        <f t="shared" si="105"/>
        <v>0</v>
      </c>
      <c r="P306" s="1">
        <f t="shared" si="105"/>
        <v>0</v>
      </c>
      <c r="Q306" s="1">
        <f t="shared" si="105"/>
        <v>0</v>
      </c>
      <c r="R306" s="1">
        <f t="shared" si="105"/>
        <v>0</v>
      </c>
      <c r="S306" s="1">
        <f t="shared" si="105"/>
        <v>0</v>
      </c>
      <c r="T306" s="1">
        <f t="shared" si="105"/>
        <v>0</v>
      </c>
      <c r="U306" s="1">
        <f t="shared" si="105"/>
        <v>0</v>
      </c>
      <c r="V306" s="1">
        <f t="shared" si="105"/>
        <v>0</v>
      </c>
      <c r="W306" s="1">
        <f t="shared" si="105"/>
        <v>0</v>
      </c>
      <c r="X306" s="1">
        <f t="shared" si="105"/>
        <v>0</v>
      </c>
      <c r="Y306" s="1">
        <f t="shared" si="105"/>
        <v>0</v>
      </c>
      <c r="Z306" s="1">
        <f t="shared" si="105"/>
        <v>0</v>
      </c>
      <c r="AA306" s="1">
        <f t="shared" si="105"/>
        <v>0</v>
      </c>
      <c r="AB306" s="1">
        <f t="shared" si="105"/>
        <v>0</v>
      </c>
      <c r="AC306" s="1">
        <f t="shared" si="105"/>
        <v>0</v>
      </c>
    </row>
    <row r="307" spans="1:29" outlineLevel="3" x14ac:dyDescent="0.25">
      <c r="E307" s="23" t="str">
        <f t="shared" ref="E307:AC307" si="106">E$210</f>
        <v>Energy RPE - Ofgem day ahead electricity baseload prices</v>
      </c>
      <c r="F307" s="2"/>
      <c r="G307" s="2" t="str">
        <f t="shared" si="106"/>
        <v>%</v>
      </c>
      <c r="H307" s="2"/>
      <c r="I307" s="2"/>
      <c r="J307" s="2">
        <f t="shared" si="106"/>
        <v>0</v>
      </c>
      <c r="K307" s="2">
        <f t="shared" si="106"/>
        <v>0</v>
      </c>
      <c r="L307" s="2">
        <f t="shared" si="106"/>
        <v>0</v>
      </c>
      <c r="M307" s="2">
        <f t="shared" si="106"/>
        <v>0</v>
      </c>
      <c r="N307" s="2">
        <f t="shared" si="106"/>
        <v>0</v>
      </c>
      <c r="O307" s="2">
        <f t="shared" si="106"/>
        <v>0</v>
      </c>
      <c r="P307" s="2">
        <f t="shared" si="106"/>
        <v>0</v>
      </c>
      <c r="Q307" s="2">
        <f t="shared" si="106"/>
        <v>0</v>
      </c>
      <c r="R307" s="2">
        <f t="shared" si="106"/>
        <v>0</v>
      </c>
      <c r="S307" s="2">
        <f t="shared" si="106"/>
        <v>0</v>
      </c>
      <c r="T307" s="2">
        <f t="shared" si="106"/>
        <v>0</v>
      </c>
      <c r="U307" s="2">
        <f t="shared" si="106"/>
        <v>0</v>
      </c>
      <c r="V307" s="2">
        <f t="shared" si="106"/>
        <v>0</v>
      </c>
      <c r="W307" s="2">
        <f t="shared" si="106"/>
        <v>0</v>
      </c>
      <c r="X307" s="2">
        <f t="shared" si="106"/>
        <v>0</v>
      </c>
      <c r="Y307" s="2">
        <f t="shared" si="106"/>
        <v>0</v>
      </c>
      <c r="Z307" s="2">
        <f t="shared" si="106"/>
        <v>0</v>
      </c>
      <c r="AA307" s="2">
        <f t="shared" si="106"/>
        <v>0</v>
      </c>
      <c r="AB307" s="2">
        <f t="shared" si="106"/>
        <v>0</v>
      </c>
      <c r="AC307" s="2">
        <f t="shared" si="106"/>
        <v>0</v>
      </c>
    </row>
    <row r="308" spans="1:29" outlineLevel="3" x14ac:dyDescent="0.25">
      <c r="A308" s="11"/>
      <c r="B308" s="11"/>
      <c r="C308" s="18"/>
      <c r="D308" s="19"/>
      <c r="E308" s="12" t="str">
        <f>Time!E$54</f>
        <v>Forecast period flag</v>
      </c>
      <c r="F308" s="3"/>
      <c r="G308" s="3" t="str">
        <f>Time!G$54</f>
        <v>flag</v>
      </c>
      <c r="H308" s="3"/>
      <c r="I308" s="3"/>
      <c r="J308" s="3">
        <f>Time!J$54</f>
        <v>0</v>
      </c>
      <c r="K308" s="3">
        <f>Time!K$54</f>
        <v>0</v>
      </c>
      <c r="L308" s="3">
        <f>Time!L$54</f>
        <v>0</v>
      </c>
      <c r="M308" s="3">
        <f>Time!M$54</f>
        <v>0</v>
      </c>
      <c r="N308" s="3">
        <f>Time!N$54</f>
        <v>0</v>
      </c>
      <c r="O308" s="3">
        <f>Time!O$54</f>
        <v>0</v>
      </c>
      <c r="P308" s="3">
        <f>Time!P$54</f>
        <v>0</v>
      </c>
      <c r="Q308" s="3">
        <f>Time!Q$54</f>
        <v>0</v>
      </c>
      <c r="R308" s="3">
        <f>Time!R$54</f>
        <v>0</v>
      </c>
      <c r="S308" s="3">
        <f>Time!S$54</f>
        <v>0</v>
      </c>
      <c r="T308" s="3">
        <f>Time!T$54</f>
        <v>0</v>
      </c>
      <c r="U308" s="3">
        <f>Time!U$54</f>
        <v>0</v>
      </c>
      <c r="V308" s="3">
        <f>Time!V$54</f>
        <v>0</v>
      </c>
      <c r="W308" s="3">
        <f>Time!W$54</f>
        <v>1</v>
      </c>
      <c r="X308" s="3">
        <f>Time!X$54</f>
        <v>1</v>
      </c>
      <c r="Y308" s="3">
        <f>Time!Y$54</f>
        <v>1</v>
      </c>
      <c r="Z308" s="3">
        <f>Time!Z$54</f>
        <v>1</v>
      </c>
      <c r="AA308" s="3">
        <f>Time!AA$54</f>
        <v>1</v>
      </c>
      <c r="AB308" s="3">
        <f>Time!AB$54</f>
        <v>1</v>
      </c>
      <c r="AC308" s="3">
        <f>Time!AC$54</f>
        <v>0</v>
      </c>
    </row>
    <row r="309" spans="1:29" outlineLevel="3" x14ac:dyDescent="0.25">
      <c r="E309" s="23" t="s">
        <v>394</v>
      </c>
      <c r="G309" s="23" t="s">
        <v>148</v>
      </c>
      <c r="H309" s="1">
        <f>SUM(X309:AB309)</f>
        <v>0</v>
      </c>
      <c r="J309" s="1">
        <f t="shared" ref="J309:AC309" si="107">IF(J308=1,J306*J307,0)</f>
        <v>0</v>
      </c>
      <c r="K309" s="1">
        <f t="shared" si="107"/>
        <v>0</v>
      </c>
      <c r="L309" s="1">
        <f t="shared" si="107"/>
        <v>0</v>
      </c>
      <c r="M309" s="1">
        <f t="shared" si="107"/>
        <v>0</v>
      </c>
      <c r="N309" s="1">
        <f t="shared" si="107"/>
        <v>0</v>
      </c>
      <c r="O309" s="1">
        <f t="shared" si="107"/>
        <v>0</v>
      </c>
      <c r="P309" s="1">
        <f t="shared" si="107"/>
        <v>0</v>
      </c>
      <c r="Q309" s="1">
        <f t="shared" si="107"/>
        <v>0</v>
      </c>
      <c r="R309" s="1">
        <f t="shared" si="107"/>
        <v>0</v>
      </c>
      <c r="S309" s="1">
        <f t="shared" si="107"/>
        <v>0</v>
      </c>
      <c r="T309" s="1">
        <f t="shared" si="107"/>
        <v>0</v>
      </c>
      <c r="U309" s="1">
        <f t="shared" si="107"/>
        <v>0</v>
      </c>
      <c r="V309" s="1">
        <f t="shared" si="107"/>
        <v>0</v>
      </c>
      <c r="W309" s="1">
        <f t="shared" si="107"/>
        <v>0</v>
      </c>
      <c r="X309" s="1">
        <f t="shared" si="107"/>
        <v>0</v>
      </c>
      <c r="Y309" s="1">
        <f t="shared" si="107"/>
        <v>0</v>
      </c>
      <c r="Z309" s="1">
        <f t="shared" si="107"/>
        <v>0</v>
      </c>
      <c r="AA309" s="1">
        <f t="shared" si="107"/>
        <v>0</v>
      </c>
      <c r="AB309" s="1">
        <f t="shared" si="107"/>
        <v>0</v>
      </c>
      <c r="AC309" s="1">
        <f t="shared" si="107"/>
        <v>0</v>
      </c>
    </row>
    <row r="310" spans="1:29" outlineLevel="2" x14ac:dyDescent="0.25"/>
    <row r="311" spans="1:29" outlineLevel="2" x14ac:dyDescent="0.25"/>
    <row r="312" spans="1:29" outlineLevel="2" x14ac:dyDescent="0.25">
      <c r="B312" s="22" t="s">
        <v>395</v>
      </c>
    </row>
    <row r="313" spans="1:29" outlineLevel="3" x14ac:dyDescent="0.25">
      <c r="E313" s="23" t="str">
        <f t="shared" ref="E313:AC313" si="108">E$275</f>
        <v>Implicit allowance allowance used in ex-ante adjustment - bioresources - biomethane used by networks plus - real</v>
      </c>
      <c r="F313" s="1"/>
      <c r="G313" s="1" t="str">
        <f t="shared" si="108"/>
        <v>£m</v>
      </c>
      <c r="H313" s="1">
        <f t="shared" si="108"/>
        <v>0</v>
      </c>
      <c r="I313" s="1"/>
      <c r="J313" s="1">
        <f t="shared" si="108"/>
        <v>0</v>
      </c>
      <c r="K313" s="1">
        <f t="shared" si="108"/>
        <v>0</v>
      </c>
      <c r="L313" s="1">
        <f t="shared" si="108"/>
        <v>0</v>
      </c>
      <c r="M313" s="1">
        <f t="shared" si="108"/>
        <v>0</v>
      </c>
      <c r="N313" s="1">
        <f t="shared" si="108"/>
        <v>0</v>
      </c>
      <c r="O313" s="1">
        <f t="shared" si="108"/>
        <v>0</v>
      </c>
      <c r="P313" s="1">
        <f t="shared" si="108"/>
        <v>0</v>
      </c>
      <c r="Q313" s="1">
        <f t="shared" si="108"/>
        <v>0</v>
      </c>
      <c r="R313" s="1">
        <f t="shared" si="108"/>
        <v>0</v>
      </c>
      <c r="S313" s="1">
        <f t="shared" si="108"/>
        <v>0</v>
      </c>
      <c r="T313" s="1">
        <f t="shared" si="108"/>
        <v>0</v>
      </c>
      <c r="U313" s="1">
        <f t="shared" si="108"/>
        <v>0</v>
      </c>
      <c r="V313" s="1">
        <f t="shared" si="108"/>
        <v>0</v>
      </c>
      <c r="W313" s="1">
        <f t="shared" si="108"/>
        <v>0</v>
      </c>
      <c r="X313" s="1">
        <f t="shared" si="108"/>
        <v>0</v>
      </c>
      <c r="Y313" s="1">
        <f t="shared" si="108"/>
        <v>0</v>
      </c>
      <c r="Z313" s="1">
        <f t="shared" si="108"/>
        <v>0</v>
      </c>
      <c r="AA313" s="1">
        <f t="shared" si="108"/>
        <v>0</v>
      </c>
      <c r="AB313" s="1">
        <f t="shared" si="108"/>
        <v>0</v>
      </c>
      <c r="AC313" s="1">
        <f t="shared" si="108"/>
        <v>0</v>
      </c>
    </row>
    <row r="314" spans="1:29" outlineLevel="3" x14ac:dyDescent="0.25">
      <c r="E314" s="23" t="str">
        <f t="shared" ref="E314:AC314" si="109">E$205</f>
        <v>Energy RPE - DESNZ industrial gas price index, including CCL</v>
      </c>
      <c r="F314" s="2"/>
      <c r="G314" s="2" t="str">
        <f t="shared" si="109"/>
        <v>%</v>
      </c>
      <c r="H314" s="2"/>
      <c r="I314" s="2"/>
      <c r="J314" s="2">
        <f t="shared" si="109"/>
        <v>0</v>
      </c>
      <c r="K314" s="2">
        <f t="shared" si="109"/>
        <v>0</v>
      </c>
      <c r="L314" s="2">
        <f t="shared" si="109"/>
        <v>0</v>
      </c>
      <c r="M314" s="2">
        <f t="shared" si="109"/>
        <v>0</v>
      </c>
      <c r="N314" s="2">
        <f t="shared" si="109"/>
        <v>0</v>
      </c>
      <c r="O314" s="2">
        <f t="shared" si="109"/>
        <v>0</v>
      </c>
      <c r="P314" s="2">
        <f t="shared" si="109"/>
        <v>0</v>
      </c>
      <c r="Q314" s="2">
        <f t="shared" si="109"/>
        <v>0</v>
      </c>
      <c r="R314" s="2">
        <f t="shared" si="109"/>
        <v>0</v>
      </c>
      <c r="S314" s="2">
        <f t="shared" si="109"/>
        <v>0</v>
      </c>
      <c r="T314" s="2">
        <f t="shared" si="109"/>
        <v>0</v>
      </c>
      <c r="U314" s="2">
        <f t="shared" si="109"/>
        <v>0</v>
      </c>
      <c r="V314" s="2">
        <f t="shared" si="109"/>
        <v>0</v>
      </c>
      <c r="W314" s="2">
        <f t="shared" si="109"/>
        <v>0</v>
      </c>
      <c r="X314" s="2">
        <f t="shared" si="109"/>
        <v>0</v>
      </c>
      <c r="Y314" s="2">
        <f t="shared" si="109"/>
        <v>0</v>
      </c>
      <c r="Z314" s="2">
        <f t="shared" si="109"/>
        <v>0</v>
      </c>
      <c r="AA314" s="2">
        <f t="shared" si="109"/>
        <v>0</v>
      </c>
      <c r="AB314" s="2">
        <f t="shared" si="109"/>
        <v>0</v>
      </c>
      <c r="AC314" s="2">
        <f t="shared" si="109"/>
        <v>0</v>
      </c>
    </row>
    <row r="315" spans="1:29" outlineLevel="3" x14ac:dyDescent="0.25">
      <c r="A315" s="11"/>
      <c r="B315" s="11"/>
      <c r="C315" s="18"/>
      <c r="D315" s="19"/>
      <c r="E315" s="12" t="str">
        <f>Time!E$54</f>
        <v>Forecast period flag</v>
      </c>
      <c r="F315" s="3"/>
      <c r="G315" s="3" t="str">
        <f>Time!G$54</f>
        <v>flag</v>
      </c>
      <c r="H315" s="3"/>
      <c r="I315" s="3"/>
      <c r="J315" s="3">
        <f>Time!J$54</f>
        <v>0</v>
      </c>
      <c r="K315" s="3">
        <f>Time!K$54</f>
        <v>0</v>
      </c>
      <c r="L315" s="3">
        <f>Time!L$54</f>
        <v>0</v>
      </c>
      <c r="M315" s="3">
        <f>Time!M$54</f>
        <v>0</v>
      </c>
      <c r="N315" s="3">
        <f>Time!N$54</f>
        <v>0</v>
      </c>
      <c r="O315" s="3">
        <f>Time!O$54</f>
        <v>0</v>
      </c>
      <c r="P315" s="3">
        <f>Time!P$54</f>
        <v>0</v>
      </c>
      <c r="Q315" s="3">
        <f>Time!Q$54</f>
        <v>0</v>
      </c>
      <c r="R315" s="3">
        <f>Time!R$54</f>
        <v>0</v>
      </c>
      <c r="S315" s="3">
        <f>Time!S$54</f>
        <v>0</v>
      </c>
      <c r="T315" s="3">
        <f>Time!T$54</f>
        <v>0</v>
      </c>
      <c r="U315" s="3">
        <f>Time!U$54</f>
        <v>0</v>
      </c>
      <c r="V315" s="3">
        <f>Time!V$54</f>
        <v>0</v>
      </c>
      <c r="W315" s="3">
        <f>Time!W$54</f>
        <v>1</v>
      </c>
      <c r="X315" s="3">
        <f>Time!X$54</f>
        <v>1</v>
      </c>
      <c r="Y315" s="3">
        <f>Time!Y$54</f>
        <v>1</v>
      </c>
      <c r="Z315" s="3">
        <f>Time!Z$54</f>
        <v>1</v>
      </c>
      <c r="AA315" s="3">
        <f>Time!AA$54</f>
        <v>1</v>
      </c>
      <c r="AB315" s="3">
        <f>Time!AB$54</f>
        <v>1</v>
      </c>
      <c r="AC315" s="3">
        <f>Time!AC$54</f>
        <v>0</v>
      </c>
    </row>
    <row r="316" spans="1:29" outlineLevel="3" x14ac:dyDescent="0.25">
      <c r="E316" s="23" t="s">
        <v>395</v>
      </c>
      <c r="G316" s="23" t="s">
        <v>148</v>
      </c>
      <c r="H316" s="1">
        <f>SUM(X316:AB316)</f>
        <v>0</v>
      </c>
      <c r="J316" s="1">
        <f t="shared" ref="J316:AC316" si="110">IF(J315=1,J313*J314,0)</f>
        <v>0</v>
      </c>
      <c r="K316" s="1">
        <f t="shared" si="110"/>
        <v>0</v>
      </c>
      <c r="L316" s="1">
        <f t="shared" si="110"/>
        <v>0</v>
      </c>
      <c r="M316" s="1">
        <f t="shared" si="110"/>
        <v>0</v>
      </c>
      <c r="N316" s="1">
        <f t="shared" si="110"/>
        <v>0</v>
      </c>
      <c r="O316" s="1">
        <f t="shared" si="110"/>
        <v>0</v>
      </c>
      <c r="P316" s="1">
        <f t="shared" si="110"/>
        <v>0</v>
      </c>
      <c r="Q316" s="1">
        <f t="shared" si="110"/>
        <v>0</v>
      </c>
      <c r="R316" s="1">
        <f t="shared" si="110"/>
        <v>0</v>
      </c>
      <c r="S316" s="1">
        <f t="shared" si="110"/>
        <v>0</v>
      </c>
      <c r="T316" s="1">
        <f t="shared" si="110"/>
        <v>0</v>
      </c>
      <c r="U316" s="1">
        <f t="shared" si="110"/>
        <v>0</v>
      </c>
      <c r="V316" s="1">
        <f t="shared" si="110"/>
        <v>0</v>
      </c>
      <c r="W316" s="1">
        <f t="shared" si="110"/>
        <v>0</v>
      </c>
      <c r="X316" s="1">
        <f t="shared" si="110"/>
        <v>0</v>
      </c>
      <c r="Y316" s="1">
        <f t="shared" si="110"/>
        <v>0</v>
      </c>
      <c r="Z316" s="1">
        <f t="shared" si="110"/>
        <v>0</v>
      </c>
      <c r="AA316" s="1">
        <f t="shared" si="110"/>
        <v>0</v>
      </c>
      <c r="AB316" s="1">
        <f t="shared" si="110"/>
        <v>0</v>
      </c>
      <c r="AC316" s="1">
        <f t="shared" si="110"/>
        <v>0</v>
      </c>
    </row>
    <row r="317" spans="1:29" outlineLevel="2" x14ac:dyDescent="0.25"/>
    <row r="318" spans="1:29" outlineLevel="2" x14ac:dyDescent="0.25"/>
    <row r="319" spans="1:29" outlineLevel="2" x14ac:dyDescent="0.25">
      <c r="B319" s="22" t="s">
        <v>396</v>
      </c>
    </row>
    <row r="320" spans="1:29" outlineLevel="3" x14ac:dyDescent="0.25">
      <c r="E320" s="23" t="str">
        <f t="shared" ref="E320:AC320" si="111">E$281</f>
        <v>Implicit allowance allowance used in ex-ante adjustment - bioresources - biomethane exported to grid or third party - real</v>
      </c>
      <c r="F320" s="1"/>
      <c r="G320" s="1" t="str">
        <f t="shared" si="111"/>
        <v>£m</v>
      </c>
      <c r="H320" s="1">
        <f t="shared" si="111"/>
        <v>0</v>
      </c>
      <c r="I320" s="1"/>
      <c r="J320" s="1">
        <f t="shared" si="111"/>
        <v>0</v>
      </c>
      <c r="K320" s="1">
        <f t="shared" si="111"/>
        <v>0</v>
      </c>
      <c r="L320" s="1">
        <f t="shared" si="111"/>
        <v>0</v>
      </c>
      <c r="M320" s="1">
        <f t="shared" si="111"/>
        <v>0</v>
      </c>
      <c r="N320" s="1">
        <f t="shared" si="111"/>
        <v>0</v>
      </c>
      <c r="O320" s="1">
        <f t="shared" si="111"/>
        <v>0</v>
      </c>
      <c r="P320" s="1">
        <f t="shared" si="111"/>
        <v>0</v>
      </c>
      <c r="Q320" s="1">
        <f t="shared" si="111"/>
        <v>0</v>
      </c>
      <c r="R320" s="1">
        <f t="shared" si="111"/>
        <v>0</v>
      </c>
      <c r="S320" s="1">
        <f t="shared" si="111"/>
        <v>0</v>
      </c>
      <c r="T320" s="1">
        <f t="shared" si="111"/>
        <v>0</v>
      </c>
      <c r="U320" s="1">
        <f t="shared" si="111"/>
        <v>0</v>
      </c>
      <c r="V320" s="1">
        <f t="shared" si="111"/>
        <v>0</v>
      </c>
      <c r="W320" s="1">
        <f t="shared" si="111"/>
        <v>0</v>
      </c>
      <c r="X320" s="1">
        <f t="shared" si="111"/>
        <v>0</v>
      </c>
      <c r="Y320" s="1">
        <f t="shared" si="111"/>
        <v>0</v>
      </c>
      <c r="Z320" s="1">
        <f t="shared" si="111"/>
        <v>0</v>
      </c>
      <c r="AA320" s="1">
        <f t="shared" si="111"/>
        <v>0</v>
      </c>
      <c r="AB320" s="1">
        <f t="shared" si="111"/>
        <v>0</v>
      </c>
      <c r="AC320" s="1">
        <f t="shared" si="111"/>
        <v>0</v>
      </c>
    </row>
    <row r="321" spans="1:29" outlineLevel="3" x14ac:dyDescent="0.25">
      <c r="E321" s="23" t="str">
        <f t="shared" ref="E321:AC321" si="112">E$215</f>
        <v>Energy RPE - Ofgem day ahead gas prices</v>
      </c>
      <c r="F321" s="2"/>
      <c r="G321" s="2" t="str">
        <f t="shared" si="112"/>
        <v>%</v>
      </c>
      <c r="H321" s="2"/>
      <c r="I321" s="2"/>
      <c r="J321" s="2">
        <f t="shared" si="112"/>
        <v>0</v>
      </c>
      <c r="K321" s="2">
        <f t="shared" si="112"/>
        <v>0</v>
      </c>
      <c r="L321" s="2">
        <f t="shared" si="112"/>
        <v>0</v>
      </c>
      <c r="M321" s="2">
        <f t="shared" si="112"/>
        <v>0</v>
      </c>
      <c r="N321" s="2">
        <f t="shared" si="112"/>
        <v>0</v>
      </c>
      <c r="O321" s="2">
        <f t="shared" si="112"/>
        <v>0</v>
      </c>
      <c r="P321" s="2">
        <f t="shared" si="112"/>
        <v>0</v>
      </c>
      <c r="Q321" s="2">
        <f t="shared" si="112"/>
        <v>0</v>
      </c>
      <c r="R321" s="2">
        <f t="shared" si="112"/>
        <v>0</v>
      </c>
      <c r="S321" s="2">
        <f t="shared" si="112"/>
        <v>0</v>
      </c>
      <c r="T321" s="2">
        <f t="shared" si="112"/>
        <v>0</v>
      </c>
      <c r="U321" s="2">
        <f t="shared" si="112"/>
        <v>0</v>
      </c>
      <c r="V321" s="2">
        <f t="shared" si="112"/>
        <v>0</v>
      </c>
      <c r="W321" s="2">
        <f t="shared" si="112"/>
        <v>0</v>
      </c>
      <c r="X321" s="2">
        <f t="shared" si="112"/>
        <v>0</v>
      </c>
      <c r="Y321" s="2">
        <f t="shared" si="112"/>
        <v>0</v>
      </c>
      <c r="Z321" s="2">
        <f t="shared" si="112"/>
        <v>0</v>
      </c>
      <c r="AA321" s="2">
        <f t="shared" si="112"/>
        <v>0</v>
      </c>
      <c r="AB321" s="2">
        <f t="shared" si="112"/>
        <v>0</v>
      </c>
      <c r="AC321" s="2">
        <f t="shared" si="112"/>
        <v>0</v>
      </c>
    </row>
    <row r="322" spans="1:29" outlineLevel="3" x14ac:dyDescent="0.25">
      <c r="A322" s="11"/>
      <c r="B322" s="11"/>
      <c r="C322" s="18"/>
      <c r="D322" s="19"/>
      <c r="E322" s="12" t="str">
        <f>Time!E$54</f>
        <v>Forecast period flag</v>
      </c>
      <c r="F322" s="3"/>
      <c r="G322" s="3" t="str">
        <f>Time!G$54</f>
        <v>flag</v>
      </c>
      <c r="H322" s="3"/>
      <c r="I322" s="3"/>
      <c r="J322" s="3">
        <f>Time!J$54</f>
        <v>0</v>
      </c>
      <c r="K322" s="3">
        <f>Time!K$54</f>
        <v>0</v>
      </c>
      <c r="L322" s="3">
        <f>Time!L$54</f>
        <v>0</v>
      </c>
      <c r="M322" s="3">
        <f>Time!M$54</f>
        <v>0</v>
      </c>
      <c r="N322" s="3">
        <f>Time!N$54</f>
        <v>0</v>
      </c>
      <c r="O322" s="3">
        <f>Time!O$54</f>
        <v>0</v>
      </c>
      <c r="P322" s="3">
        <f>Time!P$54</f>
        <v>0</v>
      </c>
      <c r="Q322" s="3">
        <f>Time!Q$54</f>
        <v>0</v>
      </c>
      <c r="R322" s="3">
        <f>Time!R$54</f>
        <v>0</v>
      </c>
      <c r="S322" s="3">
        <f>Time!S$54</f>
        <v>0</v>
      </c>
      <c r="T322" s="3">
        <f>Time!T$54</f>
        <v>0</v>
      </c>
      <c r="U322" s="3">
        <f>Time!U$54</f>
        <v>0</v>
      </c>
      <c r="V322" s="3">
        <f>Time!V$54</f>
        <v>0</v>
      </c>
      <c r="W322" s="3">
        <f>Time!W$54</f>
        <v>1</v>
      </c>
      <c r="X322" s="3">
        <f>Time!X$54</f>
        <v>1</v>
      </c>
      <c r="Y322" s="3">
        <f>Time!Y$54</f>
        <v>1</v>
      </c>
      <c r="Z322" s="3">
        <f>Time!Z$54</f>
        <v>1</v>
      </c>
      <c r="AA322" s="3">
        <f>Time!AA$54</f>
        <v>1</v>
      </c>
      <c r="AB322" s="3">
        <f>Time!AB$54</f>
        <v>1</v>
      </c>
      <c r="AC322" s="3">
        <f>Time!AC$54</f>
        <v>0</v>
      </c>
    </row>
    <row r="323" spans="1:29" outlineLevel="3" x14ac:dyDescent="0.25">
      <c r="E323" s="23" t="s">
        <v>396</v>
      </c>
      <c r="G323" s="23" t="s">
        <v>148</v>
      </c>
      <c r="H323" s="1">
        <f>SUM(X323:AB323)</f>
        <v>0</v>
      </c>
      <c r="J323" s="1">
        <f t="shared" ref="J323:AC323" si="113">IF(J322=1,J320*J321,0)</f>
        <v>0</v>
      </c>
      <c r="K323" s="1">
        <f t="shared" si="113"/>
        <v>0</v>
      </c>
      <c r="L323" s="1">
        <f t="shared" si="113"/>
        <v>0</v>
      </c>
      <c r="M323" s="1">
        <f t="shared" si="113"/>
        <v>0</v>
      </c>
      <c r="N323" s="1">
        <f t="shared" si="113"/>
        <v>0</v>
      </c>
      <c r="O323" s="1">
        <f t="shared" si="113"/>
        <v>0</v>
      </c>
      <c r="P323" s="1">
        <f t="shared" si="113"/>
        <v>0</v>
      </c>
      <c r="Q323" s="1">
        <f t="shared" si="113"/>
        <v>0</v>
      </c>
      <c r="R323" s="1">
        <f t="shared" si="113"/>
        <v>0</v>
      </c>
      <c r="S323" s="1">
        <f t="shared" si="113"/>
        <v>0</v>
      </c>
      <c r="T323" s="1">
        <f t="shared" si="113"/>
        <v>0</v>
      </c>
      <c r="U323" s="1">
        <f t="shared" si="113"/>
        <v>0</v>
      </c>
      <c r="V323" s="1">
        <f t="shared" si="113"/>
        <v>0</v>
      </c>
      <c r="W323" s="1">
        <f t="shared" si="113"/>
        <v>0</v>
      </c>
      <c r="X323" s="1">
        <f t="shared" si="113"/>
        <v>0</v>
      </c>
      <c r="Y323" s="1">
        <f t="shared" si="113"/>
        <v>0</v>
      </c>
      <c r="Z323" s="1">
        <f t="shared" si="113"/>
        <v>0</v>
      </c>
      <c r="AA323" s="1">
        <f t="shared" si="113"/>
        <v>0</v>
      </c>
      <c r="AB323" s="1">
        <f t="shared" si="113"/>
        <v>0</v>
      </c>
      <c r="AC323" s="1">
        <f t="shared" si="113"/>
        <v>0</v>
      </c>
    </row>
    <row r="324" spans="1:29" outlineLevel="2" x14ac:dyDescent="0.25"/>
    <row r="325" spans="1:29" outlineLevel="2" x14ac:dyDescent="0.25"/>
    <row r="326" spans="1:29" outlineLevel="2" x14ac:dyDescent="0.25">
      <c r="B326" s="22" t="s">
        <v>397</v>
      </c>
    </row>
    <row r="327" spans="1:29" outlineLevel="3" x14ac:dyDescent="0.25">
      <c r="E327" s="23" t="str">
        <f t="shared" ref="E327:AC327" si="114">E$302</f>
        <v>Energy adjustment using outturn prices - bioresources - electricity used by network plus - real</v>
      </c>
      <c r="F327" s="1"/>
      <c r="G327" s="1" t="str">
        <f t="shared" si="114"/>
        <v>£m</v>
      </c>
      <c r="H327" s="1">
        <f t="shared" si="114"/>
        <v>0</v>
      </c>
      <c r="I327" s="1"/>
      <c r="J327" s="1">
        <f t="shared" si="114"/>
        <v>0</v>
      </c>
      <c r="K327" s="1">
        <f t="shared" si="114"/>
        <v>0</v>
      </c>
      <c r="L327" s="1">
        <f t="shared" si="114"/>
        <v>0</v>
      </c>
      <c r="M327" s="1">
        <f t="shared" si="114"/>
        <v>0</v>
      </c>
      <c r="N327" s="1">
        <f t="shared" si="114"/>
        <v>0</v>
      </c>
      <c r="O327" s="1">
        <f t="shared" si="114"/>
        <v>0</v>
      </c>
      <c r="P327" s="1">
        <f t="shared" si="114"/>
        <v>0</v>
      </c>
      <c r="Q327" s="1">
        <f t="shared" si="114"/>
        <v>0</v>
      </c>
      <c r="R327" s="1">
        <f t="shared" si="114"/>
        <v>0</v>
      </c>
      <c r="S327" s="1">
        <f t="shared" si="114"/>
        <v>0</v>
      </c>
      <c r="T327" s="1">
        <f t="shared" si="114"/>
        <v>0</v>
      </c>
      <c r="U327" s="1">
        <f t="shared" si="114"/>
        <v>0</v>
      </c>
      <c r="V327" s="1">
        <f t="shared" si="114"/>
        <v>0</v>
      </c>
      <c r="W327" s="1">
        <f t="shared" si="114"/>
        <v>0</v>
      </c>
      <c r="X327" s="1">
        <f t="shared" si="114"/>
        <v>0</v>
      </c>
      <c r="Y327" s="1">
        <f t="shared" si="114"/>
        <v>0</v>
      </c>
      <c r="Z327" s="1">
        <f t="shared" si="114"/>
        <v>0</v>
      </c>
      <c r="AA327" s="1">
        <f t="shared" si="114"/>
        <v>0</v>
      </c>
      <c r="AB327" s="1">
        <f t="shared" si="114"/>
        <v>0</v>
      </c>
      <c r="AC327" s="1">
        <f t="shared" si="114"/>
        <v>0</v>
      </c>
    </row>
    <row r="328" spans="1:29" outlineLevel="3" x14ac:dyDescent="0.25">
      <c r="E328" s="23" t="str">
        <f t="shared" ref="E328:AC328" si="115">E$309</f>
        <v>Energy adjustment using outturn prices - bioresources - electricity exported to grid or third party - real</v>
      </c>
      <c r="F328" s="1"/>
      <c r="G328" s="1" t="str">
        <f t="shared" si="115"/>
        <v>£m</v>
      </c>
      <c r="H328" s="1">
        <f>H$309</f>
        <v>0</v>
      </c>
      <c r="I328" s="1"/>
      <c r="J328" s="1">
        <f t="shared" si="115"/>
        <v>0</v>
      </c>
      <c r="K328" s="1">
        <f t="shared" si="115"/>
        <v>0</v>
      </c>
      <c r="L328" s="1">
        <f t="shared" si="115"/>
        <v>0</v>
      </c>
      <c r="M328" s="1">
        <f t="shared" si="115"/>
        <v>0</v>
      </c>
      <c r="N328" s="1">
        <f t="shared" si="115"/>
        <v>0</v>
      </c>
      <c r="O328" s="1">
        <f t="shared" si="115"/>
        <v>0</v>
      </c>
      <c r="P328" s="1">
        <f t="shared" si="115"/>
        <v>0</v>
      </c>
      <c r="Q328" s="1">
        <f t="shared" si="115"/>
        <v>0</v>
      </c>
      <c r="R328" s="1">
        <f t="shared" si="115"/>
        <v>0</v>
      </c>
      <c r="S328" s="1">
        <f t="shared" si="115"/>
        <v>0</v>
      </c>
      <c r="T328" s="1">
        <f t="shared" si="115"/>
        <v>0</v>
      </c>
      <c r="U328" s="1">
        <f t="shared" si="115"/>
        <v>0</v>
      </c>
      <c r="V328" s="1">
        <f t="shared" si="115"/>
        <v>0</v>
      </c>
      <c r="W328" s="1">
        <f t="shared" si="115"/>
        <v>0</v>
      </c>
      <c r="X328" s="1">
        <f t="shared" si="115"/>
        <v>0</v>
      </c>
      <c r="Y328" s="1">
        <f t="shared" si="115"/>
        <v>0</v>
      </c>
      <c r="Z328" s="1">
        <f t="shared" si="115"/>
        <v>0</v>
      </c>
      <c r="AA328" s="1">
        <f t="shared" si="115"/>
        <v>0</v>
      </c>
      <c r="AB328" s="1">
        <f t="shared" si="115"/>
        <v>0</v>
      </c>
      <c r="AC328" s="1">
        <f t="shared" si="115"/>
        <v>0</v>
      </c>
    </row>
    <row r="329" spans="1:29" outlineLevel="3" x14ac:dyDescent="0.25">
      <c r="E329" s="23" t="str">
        <f t="shared" ref="E329:AC329" si="116">E$316</f>
        <v>Energy adjustment using outturn prices - bioresources - biomethane used by networks plus - real</v>
      </c>
      <c r="F329" s="1"/>
      <c r="G329" s="1" t="str">
        <f t="shared" si="116"/>
        <v>£m</v>
      </c>
      <c r="H329" s="1">
        <f t="shared" si="116"/>
        <v>0</v>
      </c>
      <c r="I329" s="1"/>
      <c r="J329" s="1">
        <f t="shared" si="116"/>
        <v>0</v>
      </c>
      <c r="K329" s="1">
        <f t="shared" si="116"/>
        <v>0</v>
      </c>
      <c r="L329" s="1">
        <f t="shared" si="116"/>
        <v>0</v>
      </c>
      <c r="M329" s="1">
        <f t="shared" si="116"/>
        <v>0</v>
      </c>
      <c r="N329" s="1">
        <f t="shared" si="116"/>
        <v>0</v>
      </c>
      <c r="O329" s="1">
        <f t="shared" si="116"/>
        <v>0</v>
      </c>
      <c r="P329" s="1">
        <f t="shared" si="116"/>
        <v>0</v>
      </c>
      <c r="Q329" s="1">
        <f t="shared" si="116"/>
        <v>0</v>
      </c>
      <c r="R329" s="1">
        <f t="shared" si="116"/>
        <v>0</v>
      </c>
      <c r="S329" s="1">
        <f t="shared" si="116"/>
        <v>0</v>
      </c>
      <c r="T329" s="1">
        <f t="shared" si="116"/>
        <v>0</v>
      </c>
      <c r="U329" s="1">
        <f t="shared" si="116"/>
        <v>0</v>
      </c>
      <c r="V329" s="1">
        <f t="shared" si="116"/>
        <v>0</v>
      </c>
      <c r="W329" s="1">
        <f t="shared" si="116"/>
        <v>0</v>
      </c>
      <c r="X329" s="1">
        <f t="shared" si="116"/>
        <v>0</v>
      </c>
      <c r="Y329" s="1">
        <f t="shared" si="116"/>
        <v>0</v>
      </c>
      <c r="Z329" s="1">
        <f t="shared" si="116"/>
        <v>0</v>
      </c>
      <c r="AA329" s="1">
        <f t="shared" si="116"/>
        <v>0</v>
      </c>
      <c r="AB329" s="1">
        <f t="shared" si="116"/>
        <v>0</v>
      </c>
      <c r="AC329" s="1">
        <f t="shared" si="116"/>
        <v>0</v>
      </c>
    </row>
    <row r="330" spans="1:29" outlineLevel="3" x14ac:dyDescent="0.25">
      <c r="E330" s="23" t="str">
        <f t="shared" ref="E330:AC330" si="117">E$323</f>
        <v>Energy adjustment using outturn prices - bioresources - biomethane exported to grid or third party - real</v>
      </c>
      <c r="F330" s="1"/>
      <c r="G330" s="1" t="str">
        <f t="shared" si="117"/>
        <v>£m</v>
      </c>
      <c r="H330" s="1">
        <f>H$323</f>
        <v>0</v>
      </c>
      <c r="I330" s="1"/>
      <c r="J330" s="1">
        <f t="shared" si="117"/>
        <v>0</v>
      </c>
      <c r="K330" s="1">
        <f t="shared" si="117"/>
        <v>0</v>
      </c>
      <c r="L330" s="1">
        <f t="shared" si="117"/>
        <v>0</v>
      </c>
      <c r="M330" s="1">
        <f t="shared" si="117"/>
        <v>0</v>
      </c>
      <c r="N330" s="1">
        <f t="shared" si="117"/>
        <v>0</v>
      </c>
      <c r="O330" s="1">
        <f t="shared" si="117"/>
        <v>0</v>
      </c>
      <c r="P330" s="1">
        <f t="shared" si="117"/>
        <v>0</v>
      </c>
      <c r="Q330" s="1">
        <f t="shared" si="117"/>
        <v>0</v>
      </c>
      <c r="R330" s="1">
        <f t="shared" si="117"/>
        <v>0</v>
      </c>
      <c r="S330" s="1">
        <f t="shared" si="117"/>
        <v>0</v>
      </c>
      <c r="T330" s="1">
        <f t="shared" si="117"/>
        <v>0</v>
      </c>
      <c r="U330" s="1">
        <f t="shared" si="117"/>
        <v>0</v>
      </c>
      <c r="V330" s="1">
        <f t="shared" si="117"/>
        <v>0</v>
      </c>
      <c r="W330" s="1">
        <f t="shared" si="117"/>
        <v>0</v>
      </c>
      <c r="X330" s="1">
        <f t="shared" si="117"/>
        <v>0</v>
      </c>
      <c r="Y330" s="1">
        <f t="shared" si="117"/>
        <v>0</v>
      </c>
      <c r="Z330" s="1">
        <f t="shared" si="117"/>
        <v>0</v>
      </c>
      <c r="AA330" s="1">
        <f t="shared" si="117"/>
        <v>0</v>
      </c>
      <c r="AB330" s="1">
        <f t="shared" si="117"/>
        <v>0</v>
      </c>
      <c r="AC330" s="1">
        <f t="shared" si="117"/>
        <v>0</v>
      </c>
    </row>
    <row r="331" spans="1:29" outlineLevel="3" x14ac:dyDescent="0.25">
      <c r="E331" s="23" t="s">
        <v>397</v>
      </c>
      <c r="G331" s="23" t="s">
        <v>148</v>
      </c>
      <c r="H331" s="1">
        <f>SUM(X331:AB331)</f>
        <v>0</v>
      </c>
      <c r="J331" s="1">
        <f t="shared" ref="J331:AC331" si="118">SUM(J327:J330)</f>
        <v>0</v>
      </c>
      <c r="K331" s="1">
        <f t="shared" si="118"/>
        <v>0</v>
      </c>
      <c r="L331" s="1">
        <f t="shared" si="118"/>
        <v>0</v>
      </c>
      <c r="M331" s="1">
        <f t="shared" si="118"/>
        <v>0</v>
      </c>
      <c r="N331" s="1">
        <f t="shared" si="118"/>
        <v>0</v>
      </c>
      <c r="O331" s="1">
        <f t="shared" si="118"/>
        <v>0</v>
      </c>
      <c r="P331" s="1">
        <f t="shared" si="118"/>
        <v>0</v>
      </c>
      <c r="Q331" s="1">
        <f t="shared" si="118"/>
        <v>0</v>
      </c>
      <c r="R331" s="1">
        <f t="shared" si="118"/>
        <v>0</v>
      </c>
      <c r="S331" s="1">
        <f t="shared" si="118"/>
        <v>0</v>
      </c>
      <c r="T331" s="1">
        <f t="shared" si="118"/>
        <v>0</v>
      </c>
      <c r="U331" s="1">
        <f t="shared" si="118"/>
        <v>0</v>
      </c>
      <c r="V331" s="1">
        <f t="shared" si="118"/>
        <v>0</v>
      </c>
      <c r="W331" s="1">
        <f t="shared" si="118"/>
        <v>0</v>
      </c>
      <c r="X331" s="1">
        <f t="shared" si="118"/>
        <v>0</v>
      </c>
      <c r="Y331" s="1">
        <f t="shared" si="118"/>
        <v>0</v>
      </c>
      <c r="Z331" s="1">
        <f t="shared" si="118"/>
        <v>0</v>
      </c>
      <c r="AA331" s="1">
        <f t="shared" si="118"/>
        <v>0</v>
      </c>
      <c r="AB331" s="1">
        <f t="shared" si="118"/>
        <v>0</v>
      </c>
      <c r="AC331" s="1">
        <f t="shared" si="118"/>
        <v>0</v>
      </c>
    </row>
    <row r="332" spans="1:29" outlineLevel="2" x14ac:dyDescent="0.25"/>
    <row r="333" spans="1:29" outlineLevel="1" x14ac:dyDescent="0.25">
      <c r="B333" s="22" t="s">
        <v>398</v>
      </c>
    </row>
    <row r="334" spans="1:29" outlineLevel="2" x14ac:dyDescent="0.25">
      <c r="B334" s="22" t="s">
        <v>399</v>
      </c>
      <c r="F334" s="23" t="s">
        <v>400</v>
      </c>
    </row>
    <row r="335" spans="1:29" outlineLevel="3" x14ac:dyDescent="0.25">
      <c r="A335" s="11"/>
      <c r="B335" s="11"/>
      <c r="C335" s="18"/>
      <c r="D335" s="19"/>
      <c r="E335" s="12" t="str">
        <f>Inputs!E$189</f>
        <v xml:space="preserve">Price control conversion array - separate water resources &amp; network plus (WR) </v>
      </c>
      <c r="F335" s="8"/>
      <c r="G335" s="8" t="str">
        <f>Inputs!G$189</f>
        <v>%</v>
      </c>
      <c r="H335" s="8"/>
      <c r="I335" s="8"/>
      <c r="J335" s="8">
        <f>Inputs!J$189</f>
        <v>0</v>
      </c>
      <c r="K335" s="8">
        <f>Inputs!K$189</f>
        <v>0</v>
      </c>
      <c r="L335" s="8">
        <f>Inputs!L$189</f>
        <v>0</v>
      </c>
      <c r="M335" s="8">
        <f>Inputs!M$189</f>
        <v>0</v>
      </c>
      <c r="N335" s="8">
        <f>Inputs!N$189</f>
        <v>0</v>
      </c>
      <c r="O335" s="8">
        <f>Inputs!O$189</f>
        <v>0</v>
      </c>
      <c r="P335" s="8">
        <f>Inputs!P$189</f>
        <v>0</v>
      </c>
      <c r="Q335" s="8">
        <f>Inputs!Q$189</f>
        <v>0</v>
      </c>
      <c r="R335" s="8">
        <f>Inputs!R$189</f>
        <v>0</v>
      </c>
      <c r="S335" s="8">
        <f>Inputs!S$189</f>
        <v>0</v>
      </c>
      <c r="T335" s="8">
        <f>Inputs!T$189</f>
        <v>0</v>
      </c>
      <c r="U335" s="8">
        <f>Inputs!U$189</f>
        <v>0</v>
      </c>
      <c r="V335" s="8">
        <f>Inputs!V$189</f>
        <v>0</v>
      </c>
      <c r="W335" s="8">
        <f>Inputs!W$189</f>
        <v>0</v>
      </c>
      <c r="X335" s="8">
        <f>Inputs!X$189</f>
        <v>0</v>
      </c>
      <c r="Y335" s="8">
        <f>Inputs!Y$189</f>
        <v>0</v>
      </c>
      <c r="Z335" s="8">
        <f>Inputs!Z$189</f>
        <v>0</v>
      </c>
      <c r="AA335" s="8">
        <f>Inputs!AA$189</f>
        <v>0</v>
      </c>
      <c r="AB335" s="8">
        <f>Inputs!AB$189</f>
        <v>0</v>
      </c>
      <c r="AC335" s="8">
        <f>Inputs!AC$189</f>
        <v>0</v>
      </c>
    </row>
    <row r="336" spans="1:29" outlineLevel="4" x14ac:dyDescent="0.25">
      <c r="A336" s="11"/>
      <c r="B336" s="11"/>
      <c r="C336" s="18"/>
      <c r="D336" s="19"/>
      <c r="E336" s="12" t="str">
        <f>Inputs!E$190</f>
        <v xml:space="preserve">Price control conversion array - separate water resources &amp; network plus (WN+) </v>
      </c>
      <c r="F336" s="8"/>
      <c r="G336" s="8" t="str">
        <f>Inputs!G$190</f>
        <v>%</v>
      </c>
      <c r="H336" s="8"/>
      <c r="I336" s="8"/>
      <c r="J336" s="8">
        <f>Inputs!J$190</f>
        <v>0</v>
      </c>
      <c r="K336" s="8">
        <f>Inputs!K$190</f>
        <v>0</v>
      </c>
      <c r="L336" s="8">
        <f>Inputs!L$190</f>
        <v>0</v>
      </c>
      <c r="M336" s="8">
        <f>Inputs!M$190</f>
        <v>0</v>
      </c>
      <c r="N336" s="8">
        <f>Inputs!N$190</f>
        <v>0</v>
      </c>
      <c r="O336" s="8">
        <f>Inputs!O$190</f>
        <v>0</v>
      </c>
      <c r="P336" s="8">
        <f>Inputs!P$190</f>
        <v>0</v>
      </c>
      <c r="Q336" s="8">
        <f>Inputs!Q$190</f>
        <v>0</v>
      </c>
      <c r="R336" s="8">
        <f>Inputs!R$190</f>
        <v>0</v>
      </c>
      <c r="S336" s="8">
        <f>Inputs!S$190</f>
        <v>0</v>
      </c>
      <c r="T336" s="8">
        <f>Inputs!T$190</f>
        <v>0</v>
      </c>
      <c r="U336" s="8">
        <f>Inputs!U$190</f>
        <v>0</v>
      </c>
      <c r="V336" s="8">
        <f>Inputs!V$190</f>
        <v>0</v>
      </c>
      <c r="W336" s="8">
        <f>Inputs!W$190</f>
        <v>0</v>
      </c>
      <c r="X336" s="8">
        <f>Inputs!X$190</f>
        <v>0</v>
      </c>
      <c r="Y336" s="8">
        <f>Inputs!Y$190</f>
        <v>0</v>
      </c>
      <c r="Z336" s="8">
        <f>Inputs!Z$190</f>
        <v>0</v>
      </c>
      <c r="AA336" s="8">
        <f>Inputs!AA$190</f>
        <v>0</v>
      </c>
      <c r="AB336" s="8">
        <f>Inputs!AB$190</f>
        <v>0</v>
      </c>
      <c r="AC336" s="8">
        <f>Inputs!AC$190</f>
        <v>0</v>
      </c>
    </row>
    <row r="337" spans="1:29" outlineLevel="4" x14ac:dyDescent="0.25">
      <c r="A337" s="11"/>
      <c r="B337" s="11"/>
      <c r="C337" s="18"/>
      <c r="D337" s="19"/>
      <c r="E337" s="12" t="str">
        <f>Inputs!E$191</f>
        <v xml:space="preserve">Price control conversion array - separate water resources &amp; network plus (ADDN1) </v>
      </c>
      <c r="F337" s="8"/>
      <c r="G337" s="8" t="str">
        <f>Inputs!G$191</f>
        <v>%</v>
      </c>
      <c r="H337" s="8"/>
      <c r="I337" s="8"/>
      <c r="J337" s="8">
        <f>Inputs!J$191</f>
        <v>0</v>
      </c>
      <c r="K337" s="8">
        <f>Inputs!K$191</f>
        <v>0</v>
      </c>
      <c r="L337" s="8">
        <f>Inputs!L$191</f>
        <v>0</v>
      </c>
      <c r="M337" s="8">
        <f>Inputs!M$191</f>
        <v>0</v>
      </c>
      <c r="N337" s="8">
        <f>Inputs!N$191</f>
        <v>0</v>
      </c>
      <c r="O337" s="8">
        <f>Inputs!O$191</f>
        <v>0</v>
      </c>
      <c r="P337" s="8">
        <f>Inputs!P$191</f>
        <v>0</v>
      </c>
      <c r="Q337" s="8">
        <f>Inputs!Q$191</f>
        <v>0</v>
      </c>
      <c r="R337" s="8">
        <f>Inputs!R$191</f>
        <v>0</v>
      </c>
      <c r="S337" s="8">
        <f>Inputs!S$191</f>
        <v>0</v>
      </c>
      <c r="T337" s="8">
        <f>Inputs!T$191</f>
        <v>0</v>
      </c>
      <c r="U337" s="8">
        <f>Inputs!U$191</f>
        <v>0</v>
      </c>
      <c r="V337" s="8">
        <f>Inputs!V$191</f>
        <v>0</v>
      </c>
      <c r="W337" s="8">
        <f>Inputs!W$191</f>
        <v>0</v>
      </c>
      <c r="X337" s="8">
        <f>Inputs!X$191</f>
        <v>0</v>
      </c>
      <c r="Y337" s="8">
        <f>Inputs!Y$191</f>
        <v>0</v>
      </c>
      <c r="Z337" s="8">
        <f>Inputs!Z$191</f>
        <v>0</v>
      </c>
      <c r="AA337" s="8">
        <f>Inputs!AA$191</f>
        <v>0</v>
      </c>
      <c r="AB337" s="8">
        <f>Inputs!AB$191</f>
        <v>0</v>
      </c>
      <c r="AC337" s="8">
        <f>Inputs!AC$191</f>
        <v>0</v>
      </c>
    </row>
    <row r="338" spans="1:29" outlineLevel="4" x14ac:dyDescent="0.25">
      <c r="A338" s="11"/>
      <c r="B338" s="11"/>
      <c r="C338" s="18"/>
      <c r="D338" s="19"/>
      <c r="E338" s="12" t="str">
        <f>Inputs!E$192</f>
        <v xml:space="preserve">Price control conversion array - separate water resources &amp; network plus (ADDN2) </v>
      </c>
      <c r="F338" s="8"/>
      <c r="G338" s="8" t="str">
        <f>Inputs!G$192</f>
        <v>%</v>
      </c>
      <c r="H338" s="8"/>
      <c r="I338" s="8"/>
      <c r="J338" s="8">
        <f>Inputs!J$192</f>
        <v>0</v>
      </c>
      <c r="K338" s="8">
        <f>Inputs!K$192</f>
        <v>0</v>
      </c>
      <c r="L338" s="8">
        <f>Inputs!L$192</f>
        <v>0</v>
      </c>
      <c r="M338" s="8">
        <f>Inputs!M$192</f>
        <v>0</v>
      </c>
      <c r="N338" s="8">
        <f>Inputs!N$192</f>
        <v>0</v>
      </c>
      <c r="O338" s="8">
        <f>Inputs!O$192</f>
        <v>0</v>
      </c>
      <c r="P338" s="8">
        <f>Inputs!P$192</f>
        <v>0</v>
      </c>
      <c r="Q338" s="8">
        <f>Inputs!Q$192</f>
        <v>0</v>
      </c>
      <c r="R338" s="8">
        <f>Inputs!R$192</f>
        <v>0</v>
      </c>
      <c r="S338" s="8">
        <f>Inputs!S$192</f>
        <v>0</v>
      </c>
      <c r="T338" s="8">
        <f>Inputs!T$192</f>
        <v>0</v>
      </c>
      <c r="U338" s="8">
        <f>Inputs!U$192</f>
        <v>0</v>
      </c>
      <c r="V338" s="8">
        <f>Inputs!V$192</f>
        <v>0</v>
      </c>
      <c r="W338" s="8">
        <f>Inputs!W$192</f>
        <v>0</v>
      </c>
      <c r="X338" s="8">
        <f>Inputs!X$192</f>
        <v>0</v>
      </c>
      <c r="Y338" s="8">
        <f>Inputs!Y$192</f>
        <v>0</v>
      </c>
      <c r="Z338" s="8">
        <f>Inputs!Z$192</f>
        <v>0</v>
      </c>
      <c r="AA338" s="8">
        <f>Inputs!AA$192</f>
        <v>0</v>
      </c>
      <c r="AB338" s="8">
        <f>Inputs!AB$192</f>
        <v>0</v>
      </c>
      <c r="AC338" s="8">
        <f>Inputs!AC$192</f>
        <v>0</v>
      </c>
    </row>
    <row r="339" spans="1:29" outlineLevel="3" x14ac:dyDescent="0.25">
      <c r="E339" s="23" t="str">
        <f t="shared" ref="E339:AC339" si="119">E$288</f>
        <v>Energy adjustment using outturn prices - wholesale water - real</v>
      </c>
      <c r="F339" s="1"/>
      <c r="G339" s="1" t="str">
        <f t="shared" si="119"/>
        <v>£m</v>
      </c>
      <c r="H339" s="1">
        <f t="shared" si="119"/>
        <v>0</v>
      </c>
      <c r="I339" s="1"/>
      <c r="J339" s="1">
        <f t="shared" si="119"/>
        <v>0</v>
      </c>
      <c r="K339" s="1">
        <f t="shared" si="119"/>
        <v>0</v>
      </c>
      <c r="L339" s="1">
        <f t="shared" si="119"/>
        <v>0</v>
      </c>
      <c r="M339" s="1">
        <f t="shared" si="119"/>
        <v>0</v>
      </c>
      <c r="N339" s="1">
        <f t="shared" si="119"/>
        <v>0</v>
      </c>
      <c r="O339" s="1">
        <f t="shared" si="119"/>
        <v>0</v>
      </c>
      <c r="P339" s="1">
        <f t="shared" si="119"/>
        <v>0</v>
      </c>
      <c r="Q339" s="1">
        <f t="shared" si="119"/>
        <v>0</v>
      </c>
      <c r="R339" s="1">
        <f t="shared" si="119"/>
        <v>0</v>
      </c>
      <c r="S339" s="1">
        <f t="shared" si="119"/>
        <v>0</v>
      </c>
      <c r="T339" s="1">
        <f t="shared" si="119"/>
        <v>0</v>
      </c>
      <c r="U339" s="1">
        <f t="shared" si="119"/>
        <v>0</v>
      </c>
      <c r="V339" s="1">
        <f t="shared" si="119"/>
        <v>0</v>
      </c>
      <c r="W339" s="1">
        <f t="shared" si="119"/>
        <v>0</v>
      </c>
      <c r="X339" s="1">
        <f t="shared" si="119"/>
        <v>0</v>
      </c>
      <c r="Y339" s="1">
        <f t="shared" si="119"/>
        <v>0</v>
      </c>
      <c r="Z339" s="1">
        <f t="shared" si="119"/>
        <v>0</v>
      </c>
      <c r="AA339" s="1">
        <f t="shared" si="119"/>
        <v>0</v>
      </c>
      <c r="AB339" s="1">
        <f t="shared" si="119"/>
        <v>0</v>
      </c>
      <c r="AC339" s="1">
        <f t="shared" si="119"/>
        <v>0</v>
      </c>
    </row>
    <row r="340" spans="1:29" outlineLevel="3" x14ac:dyDescent="0.25">
      <c r="E340" s="23" t="s">
        <v>401</v>
      </c>
      <c r="G340" s="23" t="s">
        <v>148</v>
      </c>
      <c r="H340" s="1">
        <f t="shared" ref="H340:H343" si="120">SUM(X340:AB340)</f>
        <v>0</v>
      </c>
      <c r="J340" s="1">
        <f t="shared" ref="J340:AC340" si="121">J$339*J335</f>
        <v>0</v>
      </c>
      <c r="K340" s="1">
        <f t="shared" si="121"/>
        <v>0</v>
      </c>
      <c r="L340" s="1">
        <f t="shared" si="121"/>
        <v>0</v>
      </c>
      <c r="M340" s="1">
        <f t="shared" si="121"/>
        <v>0</v>
      </c>
      <c r="N340" s="1">
        <f t="shared" si="121"/>
        <v>0</v>
      </c>
      <c r="O340" s="1">
        <f t="shared" si="121"/>
        <v>0</v>
      </c>
      <c r="P340" s="1">
        <f t="shared" si="121"/>
        <v>0</v>
      </c>
      <c r="Q340" s="1">
        <f t="shared" si="121"/>
        <v>0</v>
      </c>
      <c r="R340" s="1">
        <f t="shared" si="121"/>
        <v>0</v>
      </c>
      <c r="S340" s="1">
        <f t="shared" si="121"/>
        <v>0</v>
      </c>
      <c r="T340" s="1">
        <f t="shared" si="121"/>
        <v>0</v>
      </c>
      <c r="U340" s="1">
        <f t="shared" si="121"/>
        <v>0</v>
      </c>
      <c r="V340" s="1">
        <f t="shared" si="121"/>
        <v>0</v>
      </c>
      <c r="W340" s="1">
        <f t="shared" si="121"/>
        <v>0</v>
      </c>
      <c r="X340" s="1">
        <f t="shared" si="121"/>
        <v>0</v>
      </c>
      <c r="Y340" s="1">
        <f t="shared" si="121"/>
        <v>0</v>
      </c>
      <c r="Z340" s="1">
        <f t="shared" si="121"/>
        <v>0</v>
      </c>
      <c r="AA340" s="1">
        <f t="shared" si="121"/>
        <v>0</v>
      </c>
      <c r="AB340" s="1">
        <f t="shared" si="121"/>
        <v>0</v>
      </c>
      <c r="AC340" s="1">
        <f t="shared" si="121"/>
        <v>0</v>
      </c>
    </row>
    <row r="341" spans="1:29" outlineLevel="4" x14ac:dyDescent="0.25">
      <c r="E341" s="23" t="s">
        <v>402</v>
      </c>
      <c r="G341" s="23" t="s">
        <v>148</v>
      </c>
      <c r="H341" s="1">
        <f t="shared" si="120"/>
        <v>0</v>
      </c>
      <c r="J341" s="1">
        <f t="shared" ref="J341:AC341" si="122">J$339*J336</f>
        <v>0</v>
      </c>
      <c r="K341" s="1">
        <f t="shared" si="122"/>
        <v>0</v>
      </c>
      <c r="L341" s="1">
        <f t="shared" si="122"/>
        <v>0</v>
      </c>
      <c r="M341" s="1">
        <f t="shared" si="122"/>
        <v>0</v>
      </c>
      <c r="N341" s="1">
        <f t="shared" si="122"/>
        <v>0</v>
      </c>
      <c r="O341" s="1">
        <f t="shared" si="122"/>
        <v>0</v>
      </c>
      <c r="P341" s="1">
        <f t="shared" si="122"/>
        <v>0</v>
      </c>
      <c r="Q341" s="1">
        <f t="shared" si="122"/>
        <v>0</v>
      </c>
      <c r="R341" s="1">
        <f t="shared" si="122"/>
        <v>0</v>
      </c>
      <c r="S341" s="1">
        <f t="shared" si="122"/>
        <v>0</v>
      </c>
      <c r="T341" s="1">
        <f t="shared" si="122"/>
        <v>0</v>
      </c>
      <c r="U341" s="1">
        <f t="shared" si="122"/>
        <v>0</v>
      </c>
      <c r="V341" s="1">
        <f t="shared" si="122"/>
        <v>0</v>
      </c>
      <c r="W341" s="1">
        <f t="shared" si="122"/>
        <v>0</v>
      </c>
      <c r="X341" s="1">
        <f t="shared" si="122"/>
        <v>0</v>
      </c>
      <c r="Y341" s="1">
        <f t="shared" si="122"/>
        <v>0</v>
      </c>
      <c r="Z341" s="1">
        <f t="shared" si="122"/>
        <v>0</v>
      </c>
      <c r="AA341" s="1">
        <f t="shared" si="122"/>
        <v>0</v>
      </c>
      <c r="AB341" s="1">
        <f t="shared" si="122"/>
        <v>0</v>
      </c>
      <c r="AC341" s="1">
        <f t="shared" si="122"/>
        <v>0</v>
      </c>
    </row>
    <row r="342" spans="1:29" outlineLevel="4" x14ac:dyDescent="0.25">
      <c r="E342" s="23" t="s">
        <v>403</v>
      </c>
      <c r="G342" s="23" t="s">
        <v>148</v>
      </c>
      <c r="H342" s="1">
        <f t="shared" si="120"/>
        <v>0</v>
      </c>
      <c r="J342" s="1">
        <f t="shared" ref="J342:AC342" si="123">J$339*J337</f>
        <v>0</v>
      </c>
      <c r="K342" s="1">
        <f t="shared" si="123"/>
        <v>0</v>
      </c>
      <c r="L342" s="1">
        <f t="shared" si="123"/>
        <v>0</v>
      </c>
      <c r="M342" s="1">
        <f t="shared" si="123"/>
        <v>0</v>
      </c>
      <c r="N342" s="1">
        <f t="shared" si="123"/>
        <v>0</v>
      </c>
      <c r="O342" s="1">
        <f t="shared" si="123"/>
        <v>0</v>
      </c>
      <c r="P342" s="1">
        <f t="shared" si="123"/>
        <v>0</v>
      </c>
      <c r="Q342" s="1">
        <f t="shared" si="123"/>
        <v>0</v>
      </c>
      <c r="R342" s="1">
        <f t="shared" si="123"/>
        <v>0</v>
      </c>
      <c r="S342" s="1">
        <f t="shared" si="123"/>
        <v>0</v>
      </c>
      <c r="T342" s="1">
        <f t="shared" si="123"/>
        <v>0</v>
      </c>
      <c r="U342" s="1">
        <f t="shared" si="123"/>
        <v>0</v>
      </c>
      <c r="V342" s="1">
        <f t="shared" si="123"/>
        <v>0</v>
      </c>
      <c r="W342" s="1">
        <f t="shared" si="123"/>
        <v>0</v>
      </c>
      <c r="X342" s="1">
        <f t="shared" si="123"/>
        <v>0</v>
      </c>
      <c r="Y342" s="1">
        <f t="shared" si="123"/>
        <v>0</v>
      </c>
      <c r="Z342" s="1">
        <f t="shared" si="123"/>
        <v>0</v>
      </c>
      <c r="AA342" s="1">
        <f t="shared" si="123"/>
        <v>0</v>
      </c>
      <c r="AB342" s="1">
        <f t="shared" si="123"/>
        <v>0</v>
      </c>
      <c r="AC342" s="1">
        <f t="shared" si="123"/>
        <v>0</v>
      </c>
    </row>
    <row r="343" spans="1:29" outlineLevel="4" x14ac:dyDescent="0.25">
      <c r="E343" s="23" t="s">
        <v>404</v>
      </c>
      <c r="G343" s="23" t="s">
        <v>148</v>
      </c>
      <c r="H343" s="1">
        <f t="shared" si="120"/>
        <v>0</v>
      </c>
      <c r="J343" s="1">
        <f t="shared" ref="J343:AC343" si="124">J$339*J338</f>
        <v>0</v>
      </c>
      <c r="K343" s="1">
        <f t="shared" si="124"/>
        <v>0</v>
      </c>
      <c r="L343" s="1">
        <f t="shared" si="124"/>
        <v>0</v>
      </c>
      <c r="M343" s="1">
        <f t="shared" si="124"/>
        <v>0</v>
      </c>
      <c r="N343" s="1">
        <f t="shared" si="124"/>
        <v>0</v>
      </c>
      <c r="O343" s="1">
        <f t="shared" si="124"/>
        <v>0</v>
      </c>
      <c r="P343" s="1">
        <f t="shared" si="124"/>
        <v>0</v>
      </c>
      <c r="Q343" s="1">
        <f t="shared" si="124"/>
        <v>0</v>
      </c>
      <c r="R343" s="1">
        <f t="shared" si="124"/>
        <v>0</v>
      </c>
      <c r="S343" s="1">
        <f t="shared" si="124"/>
        <v>0</v>
      </c>
      <c r="T343" s="1">
        <f t="shared" si="124"/>
        <v>0</v>
      </c>
      <c r="U343" s="1">
        <f t="shared" si="124"/>
        <v>0</v>
      </c>
      <c r="V343" s="1">
        <f t="shared" si="124"/>
        <v>0</v>
      </c>
      <c r="W343" s="1">
        <f t="shared" si="124"/>
        <v>0</v>
      </c>
      <c r="X343" s="1">
        <f t="shared" si="124"/>
        <v>0</v>
      </c>
      <c r="Y343" s="1">
        <f t="shared" si="124"/>
        <v>0</v>
      </c>
      <c r="Z343" s="1">
        <f t="shared" si="124"/>
        <v>0</v>
      </c>
      <c r="AA343" s="1">
        <f t="shared" si="124"/>
        <v>0</v>
      </c>
      <c r="AB343" s="1">
        <f t="shared" si="124"/>
        <v>0</v>
      </c>
      <c r="AC343" s="1">
        <f t="shared" si="124"/>
        <v>0</v>
      </c>
    </row>
    <row r="344" spans="1:29" outlineLevel="2" x14ac:dyDescent="0.25"/>
    <row r="345" spans="1:29" outlineLevel="2" x14ac:dyDescent="0.25"/>
    <row r="346" spans="1:29" outlineLevel="2" x14ac:dyDescent="0.25">
      <c r="B346" s="22" t="s">
        <v>405</v>
      </c>
    </row>
    <row r="347" spans="1:29" outlineLevel="4" x14ac:dyDescent="0.25">
      <c r="A347" s="11"/>
      <c r="B347" s="11"/>
      <c r="C347" s="18"/>
      <c r="D347" s="19"/>
      <c r="E347" s="12" t="str">
        <f>Inputs!E$194</f>
        <v xml:space="preserve">Price control conversion array - wholesale wastewater (WWN+) </v>
      </c>
      <c r="F347" s="8">
        <f>Inputs!F$194</f>
        <v>0</v>
      </c>
      <c r="G347" s="12" t="str">
        <f>Inputs!G$194</f>
        <v>%</v>
      </c>
      <c r="H347" s="2"/>
    </row>
    <row r="348" spans="1:29" outlineLevel="4" x14ac:dyDescent="0.25">
      <c r="A348" s="11"/>
      <c r="B348" s="11"/>
      <c r="C348" s="18"/>
      <c r="D348" s="19"/>
      <c r="E348" s="12" t="str">
        <f>Inputs!E$195</f>
        <v xml:space="preserve">Price control conversion array - wholesale wastewater (ADDN1) </v>
      </c>
      <c r="F348" s="8">
        <f>Inputs!F$195</f>
        <v>0</v>
      </c>
      <c r="G348" s="12" t="str">
        <f>Inputs!G$195</f>
        <v>%</v>
      </c>
      <c r="H348" s="2"/>
    </row>
    <row r="349" spans="1:29" outlineLevel="4" x14ac:dyDescent="0.25">
      <c r="A349" s="11"/>
      <c r="B349" s="11"/>
      <c r="C349" s="18"/>
      <c r="D349" s="19"/>
      <c r="E349" s="12" t="str">
        <f>Inputs!E$196</f>
        <v xml:space="preserve">Price control conversion array - wholesale wastewater (ADDN2) </v>
      </c>
      <c r="F349" s="8">
        <f>Inputs!F$196</f>
        <v>0</v>
      </c>
      <c r="G349" s="12" t="str">
        <f>Inputs!G$196</f>
        <v>%</v>
      </c>
      <c r="H349" s="2"/>
    </row>
    <row r="350" spans="1:29" outlineLevel="3" x14ac:dyDescent="0.25">
      <c r="E350" s="23" t="str">
        <f t="shared" ref="E350:AC350" si="125">E$295</f>
        <v>Energy adjustment using outturn prices - wholesale wastewater - real</v>
      </c>
      <c r="F350" s="1"/>
      <c r="G350" s="1" t="str">
        <f t="shared" si="125"/>
        <v>£m</v>
      </c>
      <c r="H350" s="1">
        <f t="shared" si="125"/>
        <v>0</v>
      </c>
      <c r="I350" s="1"/>
      <c r="J350" s="1">
        <f t="shared" si="125"/>
        <v>0</v>
      </c>
      <c r="K350" s="1">
        <f t="shared" si="125"/>
        <v>0</v>
      </c>
      <c r="L350" s="1">
        <f t="shared" si="125"/>
        <v>0</v>
      </c>
      <c r="M350" s="1">
        <f t="shared" si="125"/>
        <v>0</v>
      </c>
      <c r="N350" s="1">
        <f t="shared" si="125"/>
        <v>0</v>
      </c>
      <c r="O350" s="1">
        <f t="shared" si="125"/>
        <v>0</v>
      </c>
      <c r="P350" s="1">
        <f t="shared" si="125"/>
        <v>0</v>
      </c>
      <c r="Q350" s="1">
        <f t="shared" si="125"/>
        <v>0</v>
      </c>
      <c r="R350" s="1">
        <f t="shared" si="125"/>
        <v>0</v>
      </c>
      <c r="S350" s="1">
        <f t="shared" si="125"/>
        <v>0</v>
      </c>
      <c r="T350" s="1">
        <f t="shared" si="125"/>
        <v>0</v>
      </c>
      <c r="U350" s="1">
        <f t="shared" si="125"/>
        <v>0</v>
      </c>
      <c r="V350" s="1">
        <f t="shared" si="125"/>
        <v>0</v>
      </c>
      <c r="W350" s="1">
        <f t="shared" si="125"/>
        <v>0</v>
      </c>
      <c r="X350" s="1">
        <f t="shared" si="125"/>
        <v>0</v>
      </c>
      <c r="Y350" s="1">
        <f t="shared" si="125"/>
        <v>0</v>
      </c>
      <c r="Z350" s="1">
        <f t="shared" si="125"/>
        <v>0</v>
      </c>
      <c r="AA350" s="1">
        <f t="shared" si="125"/>
        <v>0</v>
      </c>
      <c r="AB350" s="1">
        <f t="shared" si="125"/>
        <v>0</v>
      </c>
      <c r="AC350" s="1">
        <f t="shared" si="125"/>
        <v>0</v>
      </c>
    </row>
    <row r="351" spans="1:29" outlineLevel="4" x14ac:dyDescent="0.25">
      <c r="E351" s="23" t="s">
        <v>406</v>
      </c>
      <c r="G351" s="23" t="s">
        <v>148</v>
      </c>
      <c r="H351" s="1">
        <f t="shared" ref="H351:H353" si="126">SUM(X351:AB351)</f>
        <v>0</v>
      </c>
      <c r="J351" s="1">
        <f t="shared" ref="J351:AC351" si="127">J$350*$F347</f>
        <v>0</v>
      </c>
      <c r="K351" s="1">
        <f t="shared" si="127"/>
        <v>0</v>
      </c>
      <c r="L351" s="1">
        <f t="shared" si="127"/>
        <v>0</v>
      </c>
      <c r="M351" s="1">
        <f t="shared" si="127"/>
        <v>0</v>
      </c>
      <c r="N351" s="1">
        <f t="shared" si="127"/>
        <v>0</v>
      </c>
      <c r="O351" s="1">
        <f t="shared" si="127"/>
        <v>0</v>
      </c>
      <c r="P351" s="1">
        <f t="shared" si="127"/>
        <v>0</v>
      </c>
      <c r="Q351" s="1">
        <f t="shared" si="127"/>
        <v>0</v>
      </c>
      <c r="R351" s="1">
        <f t="shared" si="127"/>
        <v>0</v>
      </c>
      <c r="S351" s="1">
        <f t="shared" si="127"/>
        <v>0</v>
      </c>
      <c r="T351" s="1">
        <f t="shared" si="127"/>
        <v>0</v>
      </c>
      <c r="U351" s="1">
        <f t="shared" si="127"/>
        <v>0</v>
      </c>
      <c r="V351" s="1">
        <f t="shared" si="127"/>
        <v>0</v>
      </c>
      <c r="W351" s="1">
        <f t="shared" si="127"/>
        <v>0</v>
      </c>
      <c r="X351" s="1">
        <f t="shared" si="127"/>
        <v>0</v>
      </c>
      <c r="Y351" s="1">
        <f t="shared" si="127"/>
        <v>0</v>
      </c>
      <c r="Z351" s="1">
        <f t="shared" si="127"/>
        <v>0</v>
      </c>
      <c r="AA351" s="1">
        <f t="shared" si="127"/>
        <v>0</v>
      </c>
      <c r="AB351" s="1">
        <f t="shared" si="127"/>
        <v>0</v>
      </c>
      <c r="AC351" s="1">
        <f t="shared" si="127"/>
        <v>0</v>
      </c>
    </row>
    <row r="352" spans="1:29" outlineLevel="4" x14ac:dyDescent="0.25">
      <c r="E352" s="23" t="s">
        <v>407</v>
      </c>
      <c r="G352" s="23" t="s">
        <v>148</v>
      </c>
      <c r="H352" s="1">
        <f t="shared" si="126"/>
        <v>0</v>
      </c>
      <c r="J352" s="1">
        <f t="shared" ref="J352:AC352" si="128">J$350*$F348</f>
        <v>0</v>
      </c>
      <c r="K352" s="1">
        <f t="shared" si="128"/>
        <v>0</v>
      </c>
      <c r="L352" s="1">
        <f t="shared" si="128"/>
        <v>0</v>
      </c>
      <c r="M352" s="1">
        <f t="shared" si="128"/>
        <v>0</v>
      </c>
      <c r="N352" s="1">
        <f t="shared" si="128"/>
        <v>0</v>
      </c>
      <c r="O352" s="1">
        <f t="shared" si="128"/>
        <v>0</v>
      </c>
      <c r="P352" s="1">
        <f t="shared" si="128"/>
        <v>0</v>
      </c>
      <c r="Q352" s="1">
        <f t="shared" si="128"/>
        <v>0</v>
      </c>
      <c r="R352" s="1">
        <f t="shared" si="128"/>
        <v>0</v>
      </c>
      <c r="S352" s="1">
        <f t="shared" si="128"/>
        <v>0</v>
      </c>
      <c r="T352" s="1">
        <f t="shared" si="128"/>
        <v>0</v>
      </c>
      <c r="U352" s="1">
        <f t="shared" si="128"/>
        <v>0</v>
      </c>
      <c r="V352" s="1">
        <f t="shared" si="128"/>
        <v>0</v>
      </c>
      <c r="W352" s="1">
        <f t="shared" si="128"/>
        <v>0</v>
      </c>
      <c r="X352" s="1">
        <f t="shared" si="128"/>
        <v>0</v>
      </c>
      <c r="Y352" s="1">
        <f t="shared" si="128"/>
        <v>0</v>
      </c>
      <c r="Z352" s="1">
        <f t="shared" si="128"/>
        <v>0</v>
      </c>
      <c r="AA352" s="1">
        <f t="shared" si="128"/>
        <v>0</v>
      </c>
      <c r="AB352" s="1">
        <f t="shared" si="128"/>
        <v>0</v>
      </c>
      <c r="AC352" s="1">
        <f t="shared" si="128"/>
        <v>0</v>
      </c>
    </row>
    <row r="353" spans="2:29" outlineLevel="4" x14ac:dyDescent="0.25">
      <c r="E353" s="23" t="s">
        <v>408</v>
      </c>
      <c r="G353" s="23" t="s">
        <v>148</v>
      </c>
      <c r="H353" s="1">
        <f t="shared" si="126"/>
        <v>0</v>
      </c>
      <c r="J353" s="1">
        <f t="shared" ref="J353:AC353" si="129">J$350*$F349</f>
        <v>0</v>
      </c>
      <c r="K353" s="1">
        <f t="shared" si="129"/>
        <v>0</v>
      </c>
      <c r="L353" s="1">
        <f t="shared" si="129"/>
        <v>0</v>
      </c>
      <c r="M353" s="1">
        <f t="shared" si="129"/>
        <v>0</v>
      </c>
      <c r="N353" s="1">
        <f t="shared" si="129"/>
        <v>0</v>
      </c>
      <c r="O353" s="1">
        <f t="shared" si="129"/>
        <v>0</v>
      </c>
      <c r="P353" s="1">
        <f t="shared" si="129"/>
        <v>0</v>
      </c>
      <c r="Q353" s="1">
        <f t="shared" si="129"/>
        <v>0</v>
      </c>
      <c r="R353" s="1">
        <f t="shared" si="129"/>
        <v>0</v>
      </c>
      <c r="S353" s="1">
        <f t="shared" si="129"/>
        <v>0</v>
      </c>
      <c r="T353" s="1">
        <f t="shared" si="129"/>
        <v>0</v>
      </c>
      <c r="U353" s="1">
        <f t="shared" si="129"/>
        <v>0</v>
      </c>
      <c r="V353" s="1">
        <f t="shared" si="129"/>
        <v>0</v>
      </c>
      <c r="W353" s="1">
        <f t="shared" si="129"/>
        <v>0</v>
      </c>
      <c r="X353" s="1">
        <f t="shared" si="129"/>
        <v>0</v>
      </c>
      <c r="Y353" s="1">
        <f t="shared" si="129"/>
        <v>0</v>
      </c>
      <c r="Z353" s="1">
        <f t="shared" si="129"/>
        <v>0</v>
      </c>
      <c r="AA353" s="1">
        <f t="shared" si="129"/>
        <v>0</v>
      </c>
      <c r="AB353" s="1">
        <f t="shared" si="129"/>
        <v>0</v>
      </c>
      <c r="AC353" s="1">
        <f t="shared" si="129"/>
        <v>0</v>
      </c>
    </row>
    <row r="354" spans="2:29" outlineLevel="2" x14ac:dyDescent="0.25"/>
    <row r="355" spans="2:29" outlineLevel="2" x14ac:dyDescent="0.25"/>
    <row r="356" spans="2:29" outlineLevel="2" x14ac:dyDescent="0.25">
      <c r="B356" s="22" t="s">
        <v>409</v>
      </c>
    </row>
    <row r="357" spans="2:29" outlineLevel="3" x14ac:dyDescent="0.25">
      <c r="E357" s="23" t="str">
        <f t="shared" ref="E357:AC357" si="130">E$340</f>
        <v xml:space="preserve">Energy adjustment using outturn prices - wholesale water - by control - real (WR) </v>
      </c>
      <c r="F357" s="1"/>
      <c r="G357" s="1" t="str">
        <f t="shared" si="130"/>
        <v>£m</v>
      </c>
      <c r="H357" s="1">
        <f t="shared" si="130"/>
        <v>0</v>
      </c>
      <c r="I357" s="1"/>
      <c r="J357" s="1">
        <f t="shared" si="130"/>
        <v>0</v>
      </c>
      <c r="K357" s="1">
        <f t="shared" si="130"/>
        <v>0</v>
      </c>
      <c r="L357" s="1">
        <f t="shared" si="130"/>
        <v>0</v>
      </c>
      <c r="M357" s="1">
        <f t="shared" si="130"/>
        <v>0</v>
      </c>
      <c r="N357" s="1">
        <f t="shared" si="130"/>
        <v>0</v>
      </c>
      <c r="O357" s="1">
        <f t="shared" si="130"/>
        <v>0</v>
      </c>
      <c r="P357" s="1">
        <f t="shared" si="130"/>
        <v>0</v>
      </c>
      <c r="Q357" s="1">
        <f t="shared" si="130"/>
        <v>0</v>
      </c>
      <c r="R357" s="1">
        <f t="shared" si="130"/>
        <v>0</v>
      </c>
      <c r="S357" s="1">
        <f t="shared" si="130"/>
        <v>0</v>
      </c>
      <c r="T357" s="1">
        <f t="shared" si="130"/>
        <v>0</v>
      </c>
      <c r="U357" s="1">
        <f t="shared" si="130"/>
        <v>0</v>
      </c>
      <c r="V357" s="1">
        <f t="shared" si="130"/>
        <v>0</v>
      </c>
      <c r="W357" s="1">
        <f t="shared" si="130"/>
        <v>0</v>
      </c>
      <c r="X357" s="1">
        <f t="shared" si="130"/>
        <v>0</v>
      </c>
      <c r="Y357" s="1">
        <f t="shared" si="130"/>
        <v>0</v>
      </c>
      <c r="Z357" s="1">
        <f t="shared" si="130"/>
        <v>0</v>
      </c>
      <c r="AA357" s="1">
        <f t="shared" si="130"/>
        <v>0</v>
      </c>
      <c r="AB357" s="1">
        <f t="shared" si="130"/>
        <v>0</v>
      </c>
      <c r="AC357" s="1">
        <f t="shared" si="130"/>
        <v>0</v>
      </c>
    </row>
    <row r="358" spans="2:29" outlineLevel="4" x14ac:dyDescent="0.25">
      <c r="E358" s="23" t="str">
        <f t="shared" ref="E358:AC358" si="131">E$341</f>
        <v xml:space="preserve">Energy adjustment using outturn prices - wholesale water - by control - real (WN+) </v>
      </c>
      <c r="F358" s="1"/>
      <c r="G358" s="1" t="str">
        <f t="shared" si="131"/>
        <v>£m</v>
      </c>
      <c r="H358" s="1">
        <f t="shared" si="131"/>
        <v>0</v>
      </c>
      <c r="I358" s="1"/>
      <c r="J358" s="1">
        <f t="shared" si="131"/>
        <v>0</v>
      </c>
      <c r="K358" s="1">
        <f t="shared" si="131"/>
        <v>0</v>
      </c>
      <c r="L358" s="1">
        <f t="shared" si="131"/>
        <v>0</v>
      </c>
      <c r="M358" s="1">
        <f t="shared" si="131"/>
        <v>0</v>
      </c>
      <c r="N358" s="1">
        <f t="shared" si="131"/>
        <v>0</v>
      </c>
      <c r="O358" s="1">
        <f t="shared" si="131"/>
        <v>0</v>
      </c>
      <c r="P358" s="1">
        <f t="shared" si="131"/>
        <v>0</v>
      </c>
      <c r="Q358" s="1">
        <f t="shared" si="131"/>
        <v>0</v>
      </c>
      <c r="R358" s="1">
        <f t="shared" si="131"/>
        <v>0</v>
      </c>
      <c r="S358" s="1">
        <f t="shared" si="131"/>
        <v>0</v>
      </c>
      <c r="T358" s="1">
        <f t="shared" si="131"/>
        <v>0</v>
      </c>
      <c r="U358" s="1">
        <f t="shared" si="131"/>
        <v>0</v>
      </c>
      <c r="V358" s="1">
        <f t="shared" si="131"/>
        <v>0</v>
      </c>
      <c r="W358" s="1">
        <f t="shared" si="131"/>
        <v>0</v>
      </c>
      <c r="X358" s="1">
        <f t="shared" si="131"/>
        <v>0</v>
      </c>
      <c r="Y358" s="1">
        <f t="shared" si="131"/>
        <v>0</v>
      </c>
      <c r="Z358" s="1">
        <f t="shared" si="131"/>
        <v>0</v>
      </c>
      <c r="AA358" s="1">
        <f t="shared" si="131"/>
        <v>0</v>
      </c>
      <c r="AB358" s="1">
        <f t="shared" si="131"/>
        <v>0</v>
      </c>
      <c r="AC358" s="1">
        <f t="shared" si="131"/>
        <v>0</v>
      </c>
    </row>
    <row r="359" spans="2:29" outlineLevel="4" x14ac:dyDescent="0.25">
      <c r="E359" s="23" t="str">
        <f t="shared" ref="E359:AC359" si="132">E$342</f>
        <v xml:space="preserve">Energy adjustment using outturn prices - wholesale water - by control - real (ADDN1) </v>
      </c>
      <c r="F359" s="1"/>
      <c r="G359" s="1" t="str">
        <f t="shared" si="132"/>
        <v>£m</v>
      </c>
      <c r="H359" s="1">
        <f t="shared" si="132"/>
        <v>0</v>
      </c>
      <c r="I359" s="1"/>
      <c r="J359" s="1">
        <f t="shared" si="132"/>
        <v>0</v>
      </c>
      <c r="K359" s="1">
        <f t="shared" si="132"/>
        <v>0</v>
      </c>
      <c r="L359" s="1">
        <f t="shared" si="132"/>
        <v>0</v>
      </c>
      <c r="M359" s="1">
        <f t="shared" si="132"/>
        <v>0</v>
      </c>
      <c r="N359" s="1">
        <f t="shared" si="132"/>
        <v>0</v>
      </c>
      <c r="O359" s="1">
        <f t="shared" si="132"/>
        <v>0</v>
      </c>
      <c r="P359" s="1">
        <f t="shared" si="132"/>
        <v>0</v>
      </c>
      <c r="Q359" s="1">
        <f t="shared" si="132"/>
        <v>0</v>
      </c>
      <c r="R359" s="1">
        <f t="shared" si="132"/>
        <v>0</v>
      </c>
      <c r="S359" s="1">
        <f t="shared" si="132"/>
        <v>0</v>
      </c>
      <c r="T359" s="1">
        <f t="shared" si="132"/>
        <v>0</v>
      </c>
      <c r="U359" s="1">
        <f t="shared" si="132"/>
        <v>0</v>
      </c>
      <c r="V359" s="1">
        <f t="shared" si="132"/>
        <v>0</v>
      </c>
      <c r="W359" s="1">
        <f t="shared" si="132"/>
        <v>0</v>
      </c>
      <c r="X359" s="1">
        <f t="shared" si="132"/>
        <v>0</v>
      </c>
      <c r="Y359" s="1">
        <f t="shared" si="132"/>
        <v>0</v>
      </c>
      <c r="Z359" s="1">
        <f t="shared" si="132"/>
        <v>0</v>
      </c>
      <c r="AA359" s="1">
        <f t="shared" si="132"/>
        <v>0</v>
      </c>
      <c r="AB359" s="1">
        <f t="shared" si="132"/>
        <v>0</v>
      </c>
      <c r="AC359" s="1">
        <f t="shared" si="132"/>
        <v>0</v>
      </c>
    </row>
    <row r="360" spans="2:29" outlineLevel="4" x14ac:dyDescent="0.25">
      <c r="E360" s="23" t="str">
        <f t="shared" ref="E360:AC360" si="133">E$343</f>
        <v xml:space="preserve">Energy adjustment using outturn prices - wholesale water - by control - real (ADDN2) </v>
      </c>
      <c r="F360" s="1"/>
      <c r="G360" s="1" t="str">
        <f t="shared" si="133"/>
        <v>£m</v>
      </c>
      <c r="H360" s="1">
        <f t="shared" si="133"/>
        <v>0</v>
      </c>
      <c r="I360" s="1"/>
      <c r="J360" s="1">
        <f t="shared" si="133"/>
        <v>0</v>
      </c>
      <c r="K360" s="1">
        <f t="shared" si="133"/>
        <v>0</v>
      </c>
      <c r="L360" s="1">
        <f t="shared" si="133"/>
        <v>0</v>
      </c>
      <c r="M360" s="1">
        <f t="shared" si="133"/>
        <v>0</v>
      </c>
      <c r="N360" s="1">
        <f t="shared" si="133"/>
        <v>0</v>
      </c>
      <c r="O360" s="1">
        <f t="shared" si="133"/>
        <v>0</v>
      </c>
      <c r="P360" s="1">
        <f t="shared" si="133"/>
        <v>0</v>
      </c>
      <c r="Q360" s="1">
        <f t="shared" si="133"/>
        <v>0</v>
      </c>
      <c r="R360" s="1">
        <f t="shared" si="133"/>
        <v>0</v>
      </c>
      <c r="S360" s="1">
        <f t="shared" si="133"/>
        <v>0</v>
      </c>
      <c r="T360" s="1">
        <f t="shared" si="133"/>
        <v>0</v>
      </c>
      <c r="U360" s="1">
        <f t="shared" si="133"/>
        <v>0</v>
      </c>
      <c r="V360" s="1">
        <f t="shared" si="133"/>
        <v>0</v>
      </c>
      <c r="W360" s="1">
        <f t="shared" si="133"/>
        <v>0</v>
      </c>
      <c r="X360" s="1">
        <f t="shared" si="133"/>
        <v>0</v>
      </c>
      <c r="Y360" s="1">
        <f t="shared" si="133"/>
        <v>0</v>
      </c>
      <c r="Z360" s="1">
        <f t="shared" si="133"/>
        <v>0</v>
      </c>
      <c r="AA360" s="1">
        <f t="shared" si="133"/>
        <v>0</v>
      </c>
      <c r="AB360" s="1">
        <f t="shared" si="133"/>
        <v>0</v>
      </c>
      <c r="AC360" s="1">
        <f t="shared" si="133"/>
        <v>0</v>
      </c>
    </row>
    <row r="361" spans="2:29" outlineLevel="4" x14ac:dyDescent="0.25">
      <c r="E361" s="23" t="str">
        <f t="shared" ref="E361:AC361" si="134">E$351</f>
        <v xml:space="preserve">Energy adjustment using outturn prices - wholesale wastewater - by control - real (WWN+) </v>
      </c>
      <c r="F361" s="1"/>
      <c r="G361" s="1" t="str">
        <f t="shared" si="134"/>
        <v>£m</v>
      </c>
      <c r="H361" s="1">
        <f t="shared" si="134"/>
        <v>0</v>
      </c>
      <c r="I361" s="1"/>
      <c r="J361" s="1">
        <f t="shared" si="134"/>
        <v>0</v>
      </c>
      <c r="K361" s="1">
        <f t="shared" si="134"/>
        <v>0</v>
      </c>
      <c r="L361" s="1">
        <f t="shared" si="134"/>
        <v>0</v>
      </c>
      <c r="M361" s="1">
        <f t="shared" si="134"/>
        <v>0</v>
      </c>
      <c r="N361" s="1">
        <f t="shared" si="134"/>
        <v>0</v>
      </c>
      <c r="O361" s="1">
        <f t="shared" si="134"/>
        <v>0</v>
      </c>
      <c r="P361" s="1">
        <f t="shared" si="134"/>
        <v>0</v>
      </c>
      <c r="Q361" s="1">
        <f t="shared" si="134"/>
        <v>0</v>
      </c>
      <c r="R361" s="1">
        <f t="shared" si="134"/>
        <v>0</v>
      </c>
      <c r="S361" s="1">
        <f t="shared" si="134"/>
        <v>0</v>
      </c>
      <c r="T361" s="1">
        <f t="shared" si="134"/>
        <v>0</v>
      </c>
      <c r="U361" s="1">
        <f t="shared" si="134"/>
        <v>0</v>
      </c>
      <c r="V361" s="1">
        <f t="shared" si="134"/>
        <v>0</v>
      </c>
      <c r="W361" s="1">
        <f t="shared" si="134"/>
        <v>0</v>
      </c>
      <c r="X361" s="1">
        <f t="shared" si="134"/>
        <v>0</v>
      </c>
      <c r="Y361" s="1">
        <f t="shared" si="134"/>
        <v>0</v>
      </c>
      <c r="Z361" s="1">
        <f t="shared" si="134"/>
        <v>0</v>
      </c>
      <c r="AA361" s="1">
        <f t="shared" si="134"/>
        <v>0</v>
      </c>
      <c r="AB361" s="1">
        <f t="shared" si="134"/>
        <v>0</v>
      </c>
      <c r="AC361" s="1">
        <f t="shared" si="134"/>
        <v>0</v>
      </c>
    </row>
    <row r="362" spans="2:29" outlineLevel="4" x14ac:dyDescent="0.25">
      <c r="E362" s="23" t="str">
        <f t="shared" ref="E362:AC362" si="135">E$352</f>
        <v xml:space="preserve">Energy adjustment using outturn prices - wholesale wastewater - by control - real (ADDN1) </v>
      </c>
      <c r="F362" s="1"/>
      <c r="G362" s="1" t="str">
        <f t="shared" si="135"/>
        <v>£m</v>
      </c>
      <c r="H362" s="1">
        <f t="shared" si="135"/>
        <v>0</v>
      </c>
      <c r="I362" s="1"/>
      <c r="J362" s="1">
        <f t="shared" si="135"/>
        <v>0</v>
      </c>
      <c r="K362" s="1">
        <f t="shared" si="135"/>
        <v>0</v>
      </c>
      <c r="L362" s="1">
        <f t="shared" si="135"/>
        <v>0</v>
      </c>
      <c r="M362" s="1">
        <f t="shared" si="135"/>
        <v>0</v>
      </c>
      <c r="N362" s="1">
        <f t="shared" si="135"/>
        <v>0</v>
      </c>
      <c r="O362" s="1">
        <f t="shared" si="135"/>
        <v>0</v>
      </c>
      <c r="P362" s="1">
        <f t="shared" si="135"/>
        <v>0</v>
      </c>
      <c r="Q362" s="1">
        <f t="shared" si="135"/>
        <v>0</v>
      </c>
      <c r="R362" s="1">
        <f t="shared" si="135"/>
        <v>0</v>
      </c>
      <c r="S362" s="1">
        <f t="shared" si="135"/>
        <v>0</v>
      </c>
      <c r="T362" s="1">
        <f t="shared" si="135"/>
        <v>0</v>
      </c>
      <c r="U362" s="1">
        <f t="shared" si="135"/>
        <v>0</v>
      </c>
      <c r="V362" s="1">
        <f t="shared" si="135"/>
        <v>0</v>
      </c>
      <c r="W362" s="1">
        <f t="shared" si="135"/>
        <v>0</v>
      </c>
      <c r="X362" s="1">
        <f t="shared" si="135"/>
        <v>0</v>
      </c>
      <c r="Y362" s="1">
        <f t="shared" si="135"/>
        <v>0</v>
      </c>
      <c r="Z362" s="1">
        <f t="shared" si="135"/>
        <v>0</v>
      </c>
      <c r="AA362" s="1">
        <f t="shared" si="135"/>
        <v>0</v>
      </c>
      <c r="AB362" s="1">
        <f t="shared" si="135"/>
        <v>0</v>
      </c>
      <c r="AC362" s="1">
        <f t="shared" si="135"/>
        <v>0</v>
      </c>
    </row>
    <row r="363" spans="2:29" outlineLevel="4" x14ac:dyDescent="0.25">
      <c r="E363" s="23" t="str">
        <f t="shared" ref="E363:AC363" si="136">E$353</f>
        <v xml:space="preserve">Energy adjustment using outturn prices - wholesale wastewater - by control - real (ADDN2) </v>
      </c>
      <c r="F363" s="1"/>
      <c r="G363" s="1" t="str">
        <f t="shared" si="136"/>
        <v>£m</v>
      </c>
      <c r="H363" s="1">
        <f t="shared" si="136"/>
        <v>0</v>
      </c>
      <c r="I363" s="1"/>
      <c r="J363" s="1">
        <f t="shared" si="136"/>
        <v>0</v>
      </c>
      <c r="K363" s="1">
        <f t="shared" si="136"/>
        <v>0</v>
      </c>
      <c r="L363" s="1">
        <f t="shared" si="136"/>
        <v>0</v>
      </c>
      <c r="M363" s="1">
        <f t="shared" si="136"/>
        <v>0</v>
      </c>
      <c r="N363" s="1">
        <f t="shared" si="136"/>
        <v>0</v>
      </c>
      <c r="O363" s="1">
        <f t="shared" si="136"/>
        <v>0</v>
      </c>
      <c r="P363" s="1">
        <f t="shared" si="136"/>
        <v>0</v>
      </c>
      <c r="Q363" s="1">
        <f t="shared" si="136"/>
        <v>0</v>
      </c>
      <c r="R363" s="1">
        <f t="shared" si="136"/>
        <v>0</v>
      </c>
      <c r="S363" s="1">
        <f t="shared" si="136"/>
        <v>0</v>
      </c>
      <c r="T363" s="1">
        <f t="shared" si="136"/>
        <v>0</v>
      </c>
      <c r="U363" s="1">
        <f t="shared" si="136"/>
        <v>0</v>
      </c>
      <c r="V363" s="1">
        <f t="shared" si="136"/>
        <v>0</v>
      </c>
      <c r="W363" s="1">
        <f t="shared" si="136"/>
        <v>0</v>
      </c>
      <c r="X363" s="1">
        <f t="shared" si="136"/>
        <v>0</v>
      </c>
      <c r="Y363" s="1">
        <f t="shared" si="136"/>
        <v>0</v>
      </c>
      <c r="Z363" s="1">
        <f t="shared" si="136"/>
        <v>0</v>
      </c>
      <c r="AA363" s="1">
        <f t="shared" si="136"/>
        <v>0</v>
      </c>
      <c r="AB363" s="1">
        <f t="shared" si="136"/>
        <v>0</v>
      </c>
      <c r="AC363" s="1">
        <f t="shared" si="136"/>
        <v>0</v>
      </c>
    </row>
    <row r="364" spans="2:29" outlineLevel="4" x14ac:dyDescent="0.25">
      <c r="E364" s="23" t="str">
        <f t="shared" ref="E364:AC364" si="137" xml:space="preserve"> E331</f>
        <v>Energy adjustment using outturn prices - bioresources total - real</v>
      </c>
      <c r="F364" s="23">
        <f t="shared" si="137"/>
        <v>0</v>
      </c>
      <c r="G364" s="23" t="str">
        <f t="shared" si="137"/>
        <v>£m</v>
      </c>
      <c r="H364" s="23">
        <f t="shared" si="137"/>
        <v>0</v>
      </c>
      <c r="I364" s="23">
        <f t="shared" si="137"/>
        <v>0</v>
      </c>
      <c r="J364" s="23">
        <f t="shared" si="137"/>
        <v>0</v>
      </c>
      <c r="K364" s="23">
        <f t="shared" si="137"/>
        <v>0</v>
      </c>
      <c r="L364" s="23">
        <f t="shared" si="137"/>
        <v>0</v>
      </c>
      <c r="M364" s="23">
        <f t="shared" si="137"/>
        <v>0</v>
      </c>
      <c r="N364" s="23">
        <f t="shared" si="137"/>
        <v>0</v>
      </c>
      <c r="O364" s="23">
        <f t="shared" si="137"/>
        <v>0</v>
      </c>
      <c r="P364" s="23">
        <f t="shared" si="137"/>
        <v>0</v>
      </c>
      <c r="Q364" s="23">
        <f t="shared" si="137"/>
        <v>0</v>
      </c>
      <c r="R364" s="23">
        <f t="shared" si="137"/>
        <v>0</v>
      </c>
      <c r="S364" s="23">
        <f t="shared" si="137"/>
        <v>0</v>
      </c>
      <c r="T364" s="23">
        <f t="shared" si="137"/>
        <v>0</v>
      </c>
      <c r="U364" s="23">
        <f t="shared" si="137"/>
        <v>0</v>
      </c>
      <c r="V364" s="23">
        <f t="shared" si="137"/>
        <v>0</v>
      </c>
      <c r="W364" s="23">
        <f t="shared" si="137"/>
        <v>0</v>
      </c>
      <c r="X364" s="23">
        <f t="shared" si="137"/>
        <v>0</v>
      </c>
      <c r="Y364" s="23">
        <f t="shared" si="137"/>
        <v>0</v>
      </c>
      <c r="Z364" s="23">
        <f t="shared" si="137"/>
        <v>0</v>
      </c>
      <c r="AA364" s="23">
        <f t="shared" si="137"/>
        <v>0</v>
      </c>
      <c r="AB364" s="23">
        <f t="shared" si="137"/>
        <v>0</v>
      </c>
      <c r="AC364" s="23">
        <f t="shared" si="137"/>
        <v>0</v>
      </c>
    </row>
    <row r="365" spans="2:29" outlineLevel="3" x14ac:dyDescent="0.25">
      <c r="E365" s="23" t="s">
        <v>410</v>
      </c>
      <c r="G365" s="23" t="s">
        <v>148</v>
      </c>
      <c r="H365" s="1">
        <f t="shared" ref="H365:H370" si="138">SUM(X365:AB365)</f>
        <v>0</v>
      </c>
      <c r="J365" s="1">
        <f xml:space="preserve"> J357</f>
        <v>0</v>
      </c>
      <c r="K365" s="1">
        <f t="shared" ref="K365:AC365" si="139" xml:space="preserve"> K357</f>
        <v>0</v>
      </c>
      <c r="L365" s="1">
        <f t="shared" si="139"/>
        <v>0</v>
      </c>
      <c r="M365" s="1">
        <f t="shared" si="139"/>
        <v>0</v>
      </c>
      <c r="N365" s="1">
        <f t="shared" si="139"/>
        <v>0</v>
      </c>
      <c r="O365" s="1">
        <f t="shared" si="139"/>
        <v>0</v>
      </c>
      <c r="P365" s="1">
        <f t="shared" si="139"/>
        <v>0</v>
      </c>
      <c r="Q365" s="1">
        <f t="shared" si="139"/>
        <v>0</v>
      </c>
      <c r="R365" s="1">
        <f t="shared" si="139"/>
        <v>0</v>
      </c>
      <c r="S365" s="1">
        <f t="shared" si="139"/>
        <v>0</v>
      </c>
      <c r="T365" s="1">
        <f t="shared" si="139"/>
        <v>0</v>
      </c>
      <c r="U365" s="1">
        <f t="shared" si="139"/>
        <v>0</v>
      </c>
      <c r="V365" s="1">
        <f t="shared" si="139"/>
        <v>0</v>
      </c>
      <c r="W365" s="1">
        <f t="shared" si="139"/>
        <v>0</v>
      </c>
      <c r="X365" s="1">
        <f t="shared" si="139"/>
        <v>0</v>
      </c>
      <c r="Y365" s="1">
        <f t="shared" si="139"/>
        <v>0</v>
      </c>
      <c r="Z365" s="1">
        <f t="shared" si="139"/>
        <v>0</v>
      </c>
      <c r="AA365" s="1">
        <f t="shared" si="139"/>
        <v>0</v>
      </c>
      <c r="AB365" s="1">
        <f t="shared" si="139"/>
        <v>0</v>
      </c>
      <c r="AC365" s="1">
        <f t="shared" si="139"/>
        <v>0</v>
      </c>
    </row>
    <row r="366" spans="2:29" outlineLevel="4" x14ac:dyDescent="0.25">
      <c r="E366" s="23" t="s">
        <v>411</v>
      </c>
      <c r="G366" s="23" t="s">
        <v>148</v>
      </c>
      <c r="H366" s="1">
        <f t="shared" si="138"/>
        <v>0</v>
      </c>
      <c r="J366" s="1">
        <f>J358</f>
        <v>0</v>
      </c>
      <c r="K366" s="1">
        <f t="shared" ref="K366:AC366" si="140">K358</f>
        <v>0</v>
      </c>
      <c r="L366" s="1">
        <f t="shared" si="140"/>
        <v>0</v>
      </c>
      <c r="M366" s="1">
        <f t="shared" si="140"/>
        <v>0</v>
      </c>
      <c r="N366" s="1">
        <f t="shared" si="140"/>
        <v>0</v>
      </c>
      <c r="O366" s="1">
        <f t="shared" si="140"/>
        <v>0</v>
      </c>
      <c r="P366" s="1">
        <f t="shared" si="140"/>
        <v>0</v>
      </c>
      <c r="Q366" s="1">
        <f t="shared" si="140"/>
        <v>0</v>
      </c>
      <c r="R366" s="1">
        <f t="shared" si="140"/>
        <v>0</v>
      </c>
      <c r="S366" s="1">
        <f t="shared" si="140"/>
        <v>0</v>
      </c>
      <c r="T366" s="1">
        <f t="shared" si="140"/>
        <v>0</v>
      </c>
      <c r="U366" s="1">
        <f t="shared" si="140"/>
        <v>0</v>
      </c>
      <c r="V366" s="1">
        <f t="shared" si="140"/>
        <v>0</v>
      </c>
      <c r="W366" s="1">
        <f t="shared" si="140"/>
        <v>0</v>
      </c>
      <c r="X366" s="1">
        <f t="shared" si="140"/>
        <v>0</v>
      </c>
      <c r="Y366" s="1">
        <f t="shared" si="140"/>
        <v>0</v>
      </c>
      <c r="Z366" s="1">
        <f t="shared" si="140"/>
        <v>0</v>
      </c>
      <c r="AA366" s="1">
        <f t="shared" si="140"/>
        <v>0</v>
      </c>
      <c r="AB366" s="1">
        <f t="shared" si="140"/>
        <v>0</v>
      </c>
      <c r="AC366" s="1">
        <f t="shared" si="140"/>
        <v>0</v>
      </c>
    </row>
    <row r="367" spans="2:29" outlineLevel="4" x14ac:dyDescent="0.25">
      <c r="E367" s="23" t="s">
        <v>412</v>
      </c>
      <c r="G367" s="23" t="s">
        <v>148</v>
      </c>
      <c r="H367" s="1">
        <f t="shared" si="138"/>
        <v>0</v>
      </c>
      <c r="J367" s="1">
        <f>J361</f>
        <v>0</v>
      </c>
      <c r="K367" s="1">
        <f t="shared" ref="K367:AC367" si="141">K361</f>
        <v>0</v>
      </c>
      <c r="L367" s="1">
        <f t="shared" si="141"/>
        <v>0</v>
      </c>
      <c r="M367" s="1">
        <f t="shared" si="141"/>
        <v>0</v>
      </c>
      <c r="N367" s="1">
        <f t="shared" si="141"/>
        <v>0</v>
      </c>
      <c r="O367" s="1">
        <f t="shared" si="141"/>
        <v>0</v>
      </c>
      <c r="P367" s="1">
        <f t="shared" si="141"/>
        <v>0</v>
      </c>
      <c r="Q367" s="1">
        <f t="shared" si="141"/>
        <v>0</v>
      </c>
      <c r="R367" s="1">
        <f t="shared" si="141"/>
        <v>0</v>
      </c>
      <c r="S367" s="1">
        <f t="shared" si="141"/>
        <v>0</v>
      </c>
      <c r="T367" s="1">
        <f t="shared" si="141"/>
        <v>0</v>
      </c>
      <c r="U367" s="1">
        <f t="shared" si="141"/>
        <v>0</v>
      </c>
      <c r="V367" s="1">
        <f t="shared" si="141"/>
        <v>0</v>
      </c>
      <c r="W367" s="1">
        <f t="shared" si="141"/>
        <v>0</v>
      </c>
      <c r="X367" s="1">
        <f t="shared" si="141"/>
        <v>0</v>
      </c>
      <c r="Y367" s="1">
        <f t="shared" si="141"/>
        <v>0</v>
      </c>
      <c r="Z367" s="1">
        <f t="shared" si="141"/>
        <v>0</v>
      </c>
      <c r="AA367" s="1">
        <f t="shared" si="141"/>
        <v>0</v>
      </c>
      <c r="AB367" s="1">
        <f t="shared" si="141"/>
        <v>0</v>
      </c>
      <c r="AC367" s="1">
        <f t="shared" si="141"/>
        <v>0</v>
      </c>
    </row>
    <row r="368" spans="2:29" outlineLevel="4" x14ac:dyDescent="0.25">
      <c r="E368" s="23" t="s">
        <v>413</v>
      </c>
      <c r="G368" s="23" t="s">
        <v>148</v>
      </c>
      <c r="H368" s="1">
        <f t="shared" si="138"/>
        <v>0</v>
      </c>
      <c r="J368" s="1">
        <f xml:space="preserve"> J364</f>
        <v>0</v>
      </c>
      <c r="K368" s="1">
        <f t="shared" ref="K368:AC368" si="142" xml:space="preserve"> K364</f>
        <v>0</v>
      </c>
      <c r="L368" s="1">
        <f t="shared" si="142"/>
        <v>0</v>
      </c>
      <c r="M368" s="1">
        <f t="shared" si="142"/>
        <v>0</v>
      </c>
      <c r="N368" s="1">
        <f t="shared" si="142"/>
        <v>0</v>
      </c>
      <c r="O368" s="1">
        <f t="shared" si="142"/>
        <v>0</v>
      </c>
      <c r="P368" s="1">
        <f t="shared" si="142"/>
        <v>0</v>
      </c>
      <c r="Q368" s="1">
        <f t="shared" si="142"/>
        <v>0</v>
      </c>
      <c r="R368" s="1">
        <f t="shared" si="142"/>
        <v>0</v>
      </c>
      <c r="S368" s="1">
        <f t="shared" si="142"/>
        <v>0</v>
      </c>
      <c r="T368" s="1">
        <f t="shared" si="142"/>
        <v>0</v>
      </c>
      <c r="U368" s="1">
        <f t="shared" si="142"/>
        <v>0</v>
      </c>
      <c r="V368" s="1">
        <f t="shared" si="142"/>
        <v>0</v>
      </c>
      <c r="W368" s="1">
        <f t="shared" si="142"/>
        <v>0</v>
      </c>
      <c r="X368" s="1">
        <f t="shared" si="142"/>
        <v>0</v>
      </c>
      <c r="Y368" s="1">
        <f t="shared" si="142"/>
        <v>0</v>
      </c>
      <c r="Z368" s="1">
        <f t="shared" si="142"/>
        <v>0</v>
      </c>
      <c r="AA368" s="1">
        <f t="shared" si="142"/>
        <v>0</v>
      </c>
      <c r="AB368" s="1">
        <f t="shared" si="142"/>
        <v>0</v>
      </c>
      <c r="AC368" s="1">
        <f t="shared" si="142"/>
        <v>0</v>
      </c>
    </row>
    <row r="369" spans="1:29" outlineLevel="4" x14ac:dyDescent="0.25">
      <c r="E369" s="23" t="s">
        <v>414</v>
      </c>
      <c r="G369" s="23" t="s">
        <v>148</v>
      </c>
      <c r="H369" s="1">
        <f t="shared" si="138"/>
        <v>0</v>
      </c>
      <c r="J369" s="1">
        <f xml:space="preserve"> J359+J362</f>
        <v>0</v>
      </c>
      <c r="K369" s="1">
        <f t="shared" ref="K369:AC370" si="143" xml:space="preserve"> K359+K362</f>
        <v>0</v>
      </c>
      <c r="L369" s="1">
        <f t="shared" si="143"/>
        <v>0</v>
      </c>
      <c r="M369" s="1">
        <f t="shared" si="143"/>
        <v>0</v>
      </c>
      <c r="N369" s="1">
        <f t="shared" si="143"/>
        <v>0</v>
      </c>
      <c r="O369" s="1">
        <f t="shared" si="143"/>
        <v>0</v>
      </c>
      <c r="P369" s="1">
        <f t="shared" si="143"/>
        <v>0</v>
      </c>
      <c r="Q369" s="1">
        <f t="shared" si="143"/>
        <v>0</v>
      </c>
      <c r="R369" s="1">
        <f t="shared" si="143"/>
        <v>0</v>
      </c>
      <c r="S369" s="1">
        <f t="shared" si="143"/>
        <v>0</v>
      </c>
      <c r="T369" s="1">
        <f t="shared" si="143"/>
        <v>0</v>
      </c>
      <c r="U369" s="1">
        <f t="shared" si="143"/>
        <v>0</v>
      </c>
      <c r="V369" s="1">
        <f t="shared" si="143"/>
        <v>0</v>
      </c>
      <c r="W369" s="1">
        <f t="shared" si="143"/>
        <v>0</v>
      </c>
      <c r="X369" s="1">
        <f t="shared" si="143"/>
        <v>0</v>
      </c>
      <c r="Y369" s="1">
        <f t="shared" si="143"/>
        <v>0</v>
      </c>
      <c r="Z369" s="1">
        <f t="shared" si="143"/>
        <v>0</v>
      </c>
      <c r="AA369" s="1">
        <f t="shared" si="143"/>
        <v>0</v>
      </c>
      <c r="AB369" s="1">
        <f t="shared" si="143"/>
        <v>0</v>
      </c>
      <c r="AC369" s="1">
        <f t="shared" si="143"/>
        <v>0</v>
      </c>
    </row>
    <row r="370" spans="1:29" outlineLevel="4" x14ac:dyDescent="0.25">
      <c r="E370" s="23" t="s">
        <v>415</v>
      </c>
      <c r="G370" s="23" t="s">
        <v>148</v>
      </c>
      <c r="H370" s="1">
        <f t="shared" si="138"/>
        <v>0</v>
      </c>
      <c r="J370" s="1">
        <f xml:space="preserve"> J360+J363</f>
        <v>0</v>
      </c>
      <c r="K370" s="1">
        <f t="shared" si="143"/>
        <v>0</v>
      </c>
      <c r="L370" s="1">
        <f t="shared" si="143"/>
        <v>0</v>
      </c>
      <c r="M370" s="1">
        <f t="shared" si="143"/>
        <v>0</v>
      </c>
      <c r="N370" s="1">
        <f t="shared" si="143"/>
        <v>0</v>
      </c>
      <c r="O370" s="1">
        <f t="shared" si="143"/>
        <v>0</v>
      </c>
      <c r="P370" s="1">
        <f t="shared" si="143"/>
        <v>0</v>
      </c>
      <c r="Q370" s="1">
        <f t="shared" si="143"/>
        <v>0</v>
      </c>
      <c r="R370" s="1">
        <f t="shared" si="143"/>
        <v>0</v>
      </c>
      <c r="S370" s="1">
        <f t="shared" si="143"/>
        <v>0</v>
      </c>
      <c r="T370" s="1">
        <f t="shared" si="143"/>
        <v>0</v>
      </c>
      <c r="U370" s="1">
        <f t="shared" si="143"/>
        <v>0</v>
      </c>
      <c r="V370" s="1">
        <f t="shared" si="143"/>
        <v>0</v>
      </c>
      <c r="W370" s="1">
        <f t="shared" si="143"/>
        <v>0</v>
      </c>
      <c r="X370" s="1">
        <f t="shared" si="143"/>
        <v>0</v>
      </c>
      <c r="Y370" s="1">
        <f t="shared" si="143"/>
        <v>0</v>
      </c>
      <c r="Z370" s="1">
        <f t="shared" si="143"/>
        <v>0</v>
      </c>
      <c r="AA370" s="1">
        <f t="shared" si="143"/>
        <v>0</v>
      </c>
      <c r="AB370" s="1">
        <f t="shared" si="143"/>
        <v>0</v>
      </c>
      <c r="AC370" s="1">
        <f t="shared" si="143"/>
        <v>0</v>
      </c>
    </row>
    <row r="371" spans="1:29" outlineLevel="2" x14ac:dyDescent="0.25"/>
    <row r="372" spans="1:29" outlineLevel="2" x14ac:dyDescent="0.25"/>
    <row r="373" spans="1:29" outlineLevel="2" x14ac:dyDescent="0.25">
      <c r="B373" s="22" t="s">
        <v>416</v>
      </c>
    </row>
    <row r="374" spans="1:29" outlineLevel="3" x14ac:dyDescent="0.25">
      <c r="E374" s="23" t="str">
        <f t="shared" ref="E374:AC374" si="144">E$365</f>
        <v xml:space="preserve">Energy adjustment using outturn prices - real (WR) </v>
      </c>
      <c r="F374" s="1"/>
      <c r="G374" s="1" t="str">
        <f t="shared" si="144"/>
        <v>£m</v>
      </c>
      <c r="H374" s="1">
        <f t="shared" si="144"/>
        <v>0</v>
      </c>
      <c r="I374" s="1"/>
      <c r="J374" s="1">
        <f t="shared" si="144"/>
        <v>0</v>
      </c>
      <c r="K374" s="1">
        <f t="shared" si="144"/>
        <v>0</v>
      </c>
      <c r="L374" s="1">
        <f t="shared" si="144"/>
        <v>0</v>
      </c>
      <c r="M374" s="1">
        <f t="shared" si="144"/>
        <v>0</v>
      </c>
      <c r="N374" s="1">
        <f t="shared" si="144"/>
        <v>0</v>
      </c>
      <c r="O374" s="1">
        <f t="shared" si="144"/>
        <v>0</v>
      </c>
      <c r="P374" s="1">
        <f t="shared" si="144"/>
        <v>0</v>
      </c>
      <c r="Q374" s="1">
        <f t="shared" si="144"/>
        <v>0</v>
      </c>
      <c r="R374" s="1">
        <f t="shared" si="144"/>
        <v>0</v>
      </c>
      <c r="S374" s="1">
        <f t="shared" si="144"/>
        <v>0</v>
      </c>
      <c r="T374" s="1">
        <f t="shared" si="144"/>
        <v>0</v>
      </c>
      <c r="U374" s="1">
        <f t="shared" si="144"/>
        <v>0</v>
      </c>
      <c r="V374" s="1">
        <f t="shared" si="144"/>
        <v>0</v>
      </c>
      <c r="W374" s="1">
        <f t="shared" si="144"/>
        <v>0</v>
      </c>
      <c r="X374" s="1">
        <f t="shared" si="144"/>
        <v>0</v>
      </c>
      <c r="Y374" s="1">
        <f t="shared" si="144"/>
        <v>0</v>
      </c>
      <c r="Z374" s="1">
        <f t="shared" si="144"/>
        <v>0</v>
      </c>
      <c r="AA374" s="1">
        <f t="shared" si="144"/>
        <v>0</v>
      </c>
      <c r="AB374" s="1">
        <f t="shared" si="144"/>
        <v>0</v>
      </c>
      <c r="AC374" s="1">
        <f t="shared" si="144"/>
        <v>0</v>
      </c>
    </row>
    <row r="375" spans="1:29" outlineLevel="4" x14ac:dyDescent="0.25">
      <c r="E375" s="23" t="str">
        <f t="shared" ref="E375:AC375" si="145">E$366</f>
        <v xml:space="preserve">Energy adjustment using outturn prices - real (WN+) </v>
      </c>
      <c r="F375" s="1"/>
      <c r="G375" s="1" t="str">
        <f t="shared" si="145"/>
        <v>£m</v>
      </c>
      <c r="H375" s="1">
        <f t="shared" si="145"/>
        <v>0</v>
      </c>
      <c r="I375" s="1"/>
      <c r="J375" s="1">
        <f t="shared" si="145"/>
        <v>0</v>
      </c>
      <c r="K375" s="1">
        <f t="shared" si="145"/>
        <v>0</v>
      </c>
      <c r="L375" s="1">
        <f t="shared" si="145"/>
        <v>0</v>
      </c>
      <c r="M375" s="1">
        <f t="shared" si="145"/>
        <v>0</v>
      </c>
      <c r="N375" s="1">
        <f t="shared" si="145"/>
        <v>0</v>
      </c>
      <c r="O375" s="1">
        <f t="shared" si="145"/>
        <v>0</v>
      </c>
      <c r="P375" s="1">
        <f t="shared" si="145"/>
        <v>0</v>
      </c>
      <c r="Q375" s="1">
        <f t="shared" si="145"/>
        <v>0</v>
      </c>
      <c r="R375" s="1">
        <f t="shared" si="145"/>
        <v>0</v>
      </c>
      <c r="S375" s="1">
        <f t="shared" si="145"/>
        <v>0</v>
      </c>
      <c r="T375" s="1">
        <f t="shared" si="145"/>
        <v>0</v>
      </c>
      <c r="U375" s="1">
        <f t="shared" si="145"/>
        <v>0</v>
      </c>
      <c r="V375" s="1">
        <f t="shared" si="145"/>
        <v>0</v>
      </c>
      <c r="W375" s="1">
        <f t="shared" si="145"/>
        <v>0</v>
      </c>
      <c r="X375" s="1">
        <f t="shared" si="145"/>
        <v>0</v>
      </c>
      <c r="Y375" s="1">
        <f t="shared" si="145"/>
        <v>0</v>
      </c>
      <c r="Z375" s="1">
        <f t="shared" si="145"/>
        <v>0</v>
      </c>
      <c r="AA375" s="1">
        <f t="shared" si="145"/>
        <v>0</v>
      </c>
      <c r="AB375" s="1">
        <f t="shared" si="145"/>
        <v>0</v>
      </c>
      <c r="AC375" s="1">
        <f t="shared" si="145"/>
        <v>0</v>
      </c>
    </row>
    <row r="376" spans="1:29" outlineLevel="4" x14ac:dyDescent="0.25">
      <c r="E376" s="23" t="str">
        <f t="shared" ref="E376:AC376" si="146">E$367</f>
        <v xml:space="preserve">Energy adjustment using outturn prices - real (WWN+) </v>
      </c>
      <c r="F376" s="1"/>
      <c r="G376" s="1" t="str">
        <f t="shared" si="146"/>
        <v>£m</v>
      </c>
      <c r="H376" s="1">
        <f t="shared" si="146"/>
        <v>0</v>
      </c>
      <c r="I376" s="1"/>
      <c r="J376" s="1">
        <f t="shared" si="146"/>
        <v>0</v>
      </c>
      <c r="K376" s="1">
        <f t="shared" si="146"/>
        <v>0</v>
      </c>
      <c r="L376" s="1">
        <f t="shared" si="146"/>
        <v>0</v>
      </c>
      <c r="M376" s="1">
        <f t="shared" si="146"/>
        <v>0</v>
      </c>
      <c r="N376" s="1">
        <f t="shared" si="146"/>
        <v>0</v>
      </c>
      <c r="O376" s="1">
        <f t="shared" si="146"/>
        <v>0</v>
      </c>
      <c r="P376" s="1">
        <f t="shared" si="146"/>
        <v>0</v>
      </c>
      <c r="Q376" s="1">
        <f t="shared" si="146"/>
        <v>0</v>
      </c>
      <c r="R376" s="1">
        <f t="shared" si="146"/>
        <v>0</v>
      </c>
      <c r="S376" s="1">
        <f t="shared" si="146"/>
        <v>0</v>
      </c>
      <c r="T376" s="1">
        <f t="shared" si="146"/>
        <v>0</v>
      </c>
      <c r="U376" s="1">
        <f t="shared" si="146"/>
        <v>0</v>
      </c>
      <c r="V376" s="1">
        <f t="shared" si="146"/>
        <v>0</v>
      </c>
      <c r="W376" s="1">
        <f t="shared" si="146"/>
        <v>0</v>
      </c>
      <c r="X376" s="1">
        <f t="shared" si="146"/>
        <v>0</v>
      </c>
      <c r="Y376" s="1">
        <f t="shared" si="146"/>
        <v>0</v>
      </c>
      <c r="Z376" s="1">
        <f t="shared" si="146"/>
        <v>0</v>
      </c>
      <c r="AA376" s="1">
        <f t="shared" si="146"/>
        <v>0</v>
      </c>
      <c r="AB376" s="1">
        <f t="shared" si="146"/>
        <v>0</v>
      </c>
      <c r="AC376" s="1">
        <f t="shared" si="146"/>
        <v>0</v>
      </c>
    </row>
    <row r="377" spans="1:29" outlineLevel="4" x14ac:dyDescent="0.25">
      <c r="E377" s="23" t="str">
        <f t="shared" ref="E377:AC377" si="147">E$368</f>
        <v xml:space="preserve">Energy adjustment using outturn prices - real (BIO) </v>
      </c>
      <c r="F377" s="1"/>
      <c r="G377" s="1" t="str">
        <f t="shared" si="147"/>
        <v>£m</v>
      </c>
      <c r="H377" s="1">
        <f t="shared" si="147"/>
        <v>0</v>
      </c>
      <c r="I377" s="1"/>
      <c r="J377" s="1">
        <f t="shared" si="147"/>
        <v>0</v>
      </c>
      <c r="K377" s="1">
        <f t="shared" si="147"/>
        <v>0</v>
      </c>
      <c r="L377" s="1">
        <f t="shared" si="147"/>
        <v>0</v>
      </c>
      <c r="M377" s="1">
        <f t="shared" si="147"/>
        <v>0</v>
      </c>
      <c r="N377" s="1">
        <f t="shared" si="147"/>
        <v>0</v>
      </c>
      <c r="O377" s="1">
        <f t="shared" si="147"/>
        <v>0</v>
      </c>
      <c r="P377" s="1">
        <f t="shared" si="147"/>
        <v>0</v>
      </c>
      <c r="Q377" s="1">
        <f t="shared" si="147"/>
        <v>0</v>
      </c>
      <c r="R377" s="1">
        <f t="shared" si="147"/>
        <v>0</v>
      </c>
      <c r="S377" s="1">
        <f t="shared" si="147"/>
        <v>0</v>
      </c>
      <c r="T377" s="1">
        <f t="shared" si="147"/>
        <v>0</v>
      </c>
      <c r="U377" s="1">
        <f t="shared" si="147"/>
        <v>0</v>
      </c>
      <c r="V377" s="1">
        <f t="shared" si="147"/>
        <v>0</v>
      </c>
      <c r="W377" s="1">
        <f t="shared" si="147"/>
        <v>0</v>
      </c>
      <c r="X377" s="1">
        <f t="shared" si="147"/>
        <v>0</v>
      </c>
      <c r="Y377" s="1">
        <f t="shared" si="147"/>
        <v>0</v>
      </c>
      <c r="Z377" s="1">
        <f t="shared" si="147"/>
        <v>0</v>
      </c>
      <c r="AA377" s="1">
        <f t="shared" si="147"/>
        <v>0</v>
      </c>
      <c r="AB377" s="1">
        <f t="shared" si="147"/>
        <v>0</v>
      </c>
      <c r="AC377" s="1">
        <f t="shared" si="147"/>
        <v>0</v>
      </c>
    </row>
    <row r="378" spans="1:29" outlineLevel="4" x14ac:dyDescent="0.25">
      <c r="E378" s="23" t="str">
        <f t="shared" ref="E378:AC378" si="148">E$369</f>
        <v xml:space="preserve">Energy adjustment using outturn prices - real (ADDN1) </v>
      </c>
      <c r="F378" s="1"/>
      <c r="G378" s="1" t="str">
        <f t="shared" si="148"/>
        <v>£m</v>
      </c>
      <c r="H378" s="1">
        <f t="shared" si="148"/>
        <v>0</v>
      </c>
      <c r="I378" s="1"/>
      <c r="J378" s="1">
        <f t="shared" si="148"/>
        <v>0</v>
      </c>
      <c r="K378" s="1">
        <f t="shared" si="148"/>
        <v>0</v>
      </c>
      <c r="L378" s="1">
        <f t="shared" si="148"/>
        <v>0</v>
      </c>
      <c r="M378" s="1">
        <f t="shared" si="148"/>
        <v>0</v>
      </c>
      <c r="N378" s="1">
        <f t="shared" si="148"/>
        <v>0</v>
      </c>
      <c r="O378" s="1">
        <f t="shared" si="148"/>
        <v>0</v>
      </c>
      <c r="P378" s="1">
        <f t="shared" si="148"/>
        <v>0</v>
      </c>
      <c r="Q378" s="1">
        <f t="shared" si="148"/>
        <v>0</v>
      </c>
      <c r="R378" s="1">
        <f t="shared" si="148"/>
        <v>0</v>
      </c>
      <c r="S378" s="1">
        <f t="shared" si="148"/>
        <v>0</v>
      </c>
      <c r="T378" s="1">
        <f t="shared" si="148"/>
        <v>0</v>
      </c>
      <c r="U378" s="1">
        <f t="shared" si="148"/>
        <v>0</v>
      </c>
      <c r="V378" s="1">
        <f t="shared" si="148"/>
        <v>0</v>
      </c>
      <c r="W378" s="1">
        <f t="shared" si="148"/>
        <v>0</v>
      </c>
      <c r="X378" s="1">
        <f t="shared" si="148"/>
        <v>0</v>
      </c>
      <c r="Y378" s="1">
        <f t="shared" si="148"/>
        <v>0</v>
      </c>
      <c r="Z378" s="1">
        <f t="shared" si="148"/>
        <v>0</v>
      </c>
      <c r="AA378" s="1">
        <f t="shared" si="148"/>
        <v>0</v>
      </c>
      <c r="AB378" s="1">
        <f t="shared" si="148"/>
        <v>0</v>
      </c>
      <c r="AC378" s="1">
        <f t="shared" si="148"/>
        <v>0</v>
      </c>
    </row>
    <row r="379" spans="1:29" outlineLevel="4" x14ac:dyDescent="0.25">
      <c r="E379" s="23" t="str">
        <f t="shared" ref="E379:AC379" si="149">E$370</f>
        <v xml:space="preserve">Energy adjustment using outturn prices - real (ADDN2) </v>
      </c>
      <c r="F379" s="1"/>
      <c r="G379" s="1" t="str">
        <f t="shared" si="149"/>
        <v>£m</v>
      </c>
      <c r="H379" s="1">
        <f t="shared" si="149"/>
        <v>0</v>
      </c>
      <c r="I379" s="1"/>
      <c r="J379" s="1">
        <f t="shared" si="149"/>
        <v>0</v>
      </c>
      <c r="K379" s="1">
        <f t="shared" si="149"/>
        <v>0</v>
      </c>
      <c r="L379" s="1">
        <f t="shared" si="149"/>
        <v>0</v>
      </c>
      <c r="M379" s="1">
        <f t="shared" si="149"/>
        <v>0</v>
      </c>
      <c r="N379" s="1">
        <f t="shared" si="149"/>
        <v>0</v>
      </c>
      <c r="O379" s="1">
        <f t="shared" si="149"/>
        <v>0</v>
      </c>
      <c r="P379" s="1">
        <f t="shared" si="149"/>
        <v>0</v>
      </c>
      <c r="Q379" s="1">
        <f t="shared" si="149"/>
        <v>0</v>
      </c>
      <c r="R379" s="1">
        <f t="shared" si="149"/>
        <v>0</v>
      </c>
      <c r="S379" s="1">
        <f t="shared" si="149"/>
        <v>0</v>
      </c>
      <c r="T379" s="1">
        <f t="shared" si="149"/>
        <v>0</v>
      </c>
      <c r="U379" s="1">
        <f t="shared" si="149"/>
        <v>0</v>
      </c>
      <c r="V379" s="1">
        <f t="shared" si="149"/>
        <v>0</v>
      </c>
      <c r="W379" s="1">
        <f t="shared" si="149"/>
        <v>0</v>
      </c>
      <c r="X379" s="1">
        <f t="shared" si="149"/>
        <v>0</v>
      </c>
      <c r="Y379" s="1">
        <f t="shared" si="149"/>
        <v>0</v>
      </c>
      <c r="Z379" s="1">
        <f t="shared" si="149"/>
        <v>0</v>
      </c>
      <c r="AA379" s="1">
        <f t="shared" si="149"/>
        <v>0</v>
      </c>
      <c r="AB379" s="1">
        <f t="shared" si="149"/>
        <v>0</v>
      </c>
      <c r="AC379" s="1">
        <f t="shared" si="149"/>
        <v>0</v>
      </c>
    </row>
    <row r="380" spans="1:29" outlineLevel="3" x14ac:dyDescent="0.25">
      <c r="A380" s="11"/>
      <c r="B380" s="11"/>
      <c r="C380" s="18"/>
      <c r="D380" s="19"/>
      <c r="E380" s="12" t="str">
        <f>Inputs!E$93</f>
        <v xml:space="preserve">Real price effects - ex-ante adjustment - energy - real (WR) </v>
      </c>
      <c r="F380" s="4"/>
      <c r="G380" s="4" t="str">
        <f>Inputs!G$93</f>
        <v>£m</v>
      </c>
      <c r="H380" s="4">
        <f>Inputs!H$93</f>
        <v>0</v>
      </c>
      <c r="I380" s="4"/>
      <c r="J380" s="4">
        <f>Inputs!J$93</f>
        <v>0</v>
      </c>
      <c r="K380" s="4">
        <f>Inputs!K$93</f>
        <v>0</v>
      </c>
      <c r="L380" s="4">
        <f>Inputs!L$93</f>
        <v>0</v>
      </c>
      <c r="M380" s="4">
        <f>Inputs!M$93</f>
        <v>0</v>
      </c>
      <c r="N380" s="4">
        <f>Inputs!N$93</f>
        <v>0</v>
      </c>
      <c r="O380" s="4">
        <f>Inputs!O$93</f>
        <v>0</v>
      </c>
      <c r="P380" s="4">
        <f>Inputs!P$93</f>
        <v>0</v>
      </c>
      <c r="Q380" s="4">
        <f>Inputs!Q$93</f>
        <v>0</v>
      </c>
      <c r="R380" s="4">
        <f>Inputs!R$93</f>
        <v>0</v>
      </c>
      <c r="S380" s="4">
        <f>Inputs!S$93</f>
        <v>0</v>
      </c>
      <c r="T380" s="4">
        <f>Inputs!T$93</f>
        <v>0</v>
      </c>
      <c r="U380" s="4">
        <f>Inputs!U$93</f>
        <v>0</v>
      </c>
      <c r="V380" s="4">
        <f>Inputs!V$93</f>
        <v>0</v>
      </c>
      <c r="W380" s="4">
        <f>Inputs!W$93</f>
        <v>0</v>
      </c>
      <c r="X380" s="4">
        <f>Inputs!X$93</f>
        <v>0</v>
      </c>
      <c r="Y380" s="4">
        <f>Inputs!Y$93</f>
        <v>0</v>
      </c>
      <c r="Z380" s="4">
        <f>Inputs!Z$93</f>
        <v>0</v>
      </c>
      <c r="AA380" s="4">
        <f>Inputs!AA$93</f>
        <v>0</v>
      </c>
      <c r="AB380" s="4">
        <f>Inputs!AB$93</f>
        <v>0</v>
      </c>
      <c r="AC380" s="4">
        <f>Inputs!AC$93</f>
        <v>0</v>
      </c>
    </row>
    <row r="381" spans="1:29" outlineLevel="4" x14ac:dyDescent="0.25">
      <c r="A381" s="11"/>
      <c r="B381" s="11"/>
      <c r="C381" s="18"/>
      <c r="D381" s="19"/>
      <c r="E381" s="12" t="str">
        <f>Inputs!E$94</f>
        <v xml:space="preserve">Real price effects - ex-ante adjustment - energy - real (WN+) </v>
      </c>
      <c r="F381" s="4"/>
      <c r="G381" s="4" t="str">
        <f>Inputs!G$94</f>
        <v>£m</v>
      </c>
      <c r="H381" s="4">
        <f>Inputs!H$94</f>
        <v>0</v>
      </c>
      <c r="I381" s="4"/>
      <c r="J381" s="4">
        <f>Inputs!J$94</f>
        <v>0</v>
      </c>
      <c r="K381" s="4">
        <f>Inputs!K$94</f>
        <v>0</v>
      </c>
      <c r="L381" s="4">
        <f>Inputs!L$94</f>
        <v>0</v>
      </c>
      <c r="M381" s="4">
        <f>Inputs!M$94</f>
        <v>0</v>
      </c>
      <c r="N381" s="4">
        <f>Inputs!N$94</f>
        <v>0</v>
      </c>
      <c r="O381" s="4">
        <f>Inputs!O$94</f>
        <v>0</v>
      </c>
      <c r="P381" s="4">
        <f>Inputs!P$94</f>
        <v>0</v>
      </c>
      <c r="Q381" s="4">
        <f>Inputs!Q$94</f>
        <v>0</v>
      </c>
      <c r="R381" s="4">
        <f>Inputs!R$94</f>
        <v>0</v>
      </c>
      <c r="S381" s="4">
        <f>Inputs!S$94</f>
        <v>0</v>
      </c>
      <c r="T381" s="4">
        <f>Inputs!T$94</f>
        <v>0</v>
      </c>
      <c r="U381" s="4">
        <f>Inputs!U$94</f>
        <v>0</v>
      </c>
      <c r="V381" s="4">
        <f>Inputs!V$94</f>
        <v>0</v>
      </c>
      <c r="W381" s="4">
        <f>Inputs!W$94</f>
        <v>0</v>
      </c>
      <c r="X381" s="4">
        <f>Inputs!X$94</f>
        <v>0</v>
      </c>
      <c r="Y381" s="4">
        <f>Inputs!Y$94</f>
        <v>0</v>
      </c>
      <c r="Z381" s="4">
        <f>Inputs!Z$94</f>
        <v>0</v>
      </c>
      <c r="AA381" s="4">
        <f>Inputs!AA$94</f>
        <v>0</v>
      </c>
      <c r="AB381" s="4">
        <f>Inputs!AB$94</f>
        <v>0</v>
      </c>
      <c r="AC381" s="4">
        <f>Inputs!AC$94</f>
        <v>0</v>
      </c>
    </row>
    <row r="382" spans="1:29" outlineLevel="4" x14ac:dyDescent="0.25">
      <c r="A382" s="11"/>
      <c r="B382" s="11"/>
      <c r="C382" s="18"/>
      <c r="D382" s="19"/>
      <c r="E382" s="12" t="str">
        <f>Inputs!E$95</f>
        <v xml:space="preserve">Real price effects - ex-ante adjustment - energy - real (WWN+) </v>
      </c>
      <c r="F382" s="4"/>
      <c r="G382" s="4" t="str">
        <f>Inputs!G$95</f>
        <v>£m</v>
      </c>
      <c r="H382" s="4">
        <f>Inputs!H$95</f>
        <v>0</v>
      </c>
      <c r="I382" s="4"/>
      <c r="J382" s="4">
        <f>Inputs!J$95</f>
        <v>0</v>
      </c>
      <c r="K382" s="4">
        <f>Inputs!K$95</f>
        <v>0</v>
      </c>
      <c r="L382" s="4">
        <f>Inputs!L$95</f>
        <v>0</v>
      </c>
      <c r="M382" s="4">
        <f>Inputs!M$95</f>
        <v>0</v>
      </c>
      <c r="N382" s="4">
        <f>Inputs!N$95</f>
        <v>0</v>
      </c>
      <c r="O382" s="4">
        <f>Inputs!O$95</f>
        <v>0</v>
      </c>
      <c r="P382" s="4">
        <f>Inputs!P$95</f>
        <v>0</v>
      </c>
      <c r="Q382" s="4">
        <f>Inputs!Q$95</f>
        <v>0</v>
      </c>
      <c r="R382" s="4">
        <f>Inputs!R$95</f>
        <v>0</v>
      </c>
      <c r="S382" s="4">
        <f>Inputs!S$95</f>
        <v>0</v>
      </c>
      <c r="T382" s="4">
        <f>Inputs!T$95</f>
        <v>0</v>
      </c>
      <c r="U382" s="4">
        <f>Inputs!U$95</f>
        <v>0</v>
      </c>
      <c r="V382" s="4">
        <f>Inputs!V$95</f>
        <v>0</v>
      </c>
      <c r="W382" s="4">
        <f>Inputs!W$95</f>
        <v>0</v>
      </c>
      <c r="X382" s="4">
        <f>Inputs!X$95</f>
        <v>0</v>
      </c>
      <c r="Y382" s="4">
        <f>Inputs!Y$95</f>
        <v>0</v>
      </c>
      <c r="Z382" s="4">
        <f>Inputs!Z$95</f>
        <v>0</v>
      </c>
      <c r="AA382" s="4">
        <f>Inputs!AA$95</f>
        <v>0</v>
      </c>
      <c r="AB382" s="4">
        <f>Inputs!AB$95</f>
        <v>0</v>
      </c>
      <c r="AC382" s="4">
        <f>Inputs!AC$95</f>
        <v>0</v>
      </c>
    </row>
    <row r="383" spans="1:29" outlineLevel="4" x14ac:dyDescent="0.25">
      <c r="A383" s="11"/>
      <c r="B383" s="11"/>
      <c r="C383" s="18"/>
      <c r="D383" s="19"/>
      <c r="E383" s="12" t="str">
        <f>Inputs!E$96</f>
        <v xml:space="preserve">Real price effects - ex-ante adjustment - energy - real (BIO) </v>
      </c>
      <c r="F383" s="4"/>
      <c r="G383" s="4" t="str">
        <f>Inputs!G$96</f>
        <v>£m</v>
      </c>
      <c r="H383" s="4">
        <f>Inputs!H$96</f>
        <v>0</v>
      </c>
      <c r="I383" s="4"/>
      <c r="J383" s="4">
        <f>Inputs!J$96</f>
        <v>0</v>
      </c>
      <c r="K383" s="4">
        <f>Inputs!K$96</f>
        <v>0</v>
      </c>
      <c r="L383" s="4">
        <f>Inputs!L$96</f>
        <v>0</v>
      </c>
      <c r="M383" s="4">
        <f>Inputs!M$96</f>
        <v>0</v>
      </c>
      <c r="N383" s="4">
        <f>Inputs!N$96</f>
        <v>0</v>
      </c>
      <c r="O383" s="4">
        <f>Inputs!O$96</f>
        <v>0</v>
      </c>
      <c r="P383" s="4">
        <f>Inputs!P$96</f>
        <v>0</v>
      </c>
      <c r="Q383" s="4">
        <f>Inputs!Q$96</f>
        <v>0</v>
      </c>
      <c r="R383" s="4">
        <f>Inputs!R$96</f>
        <v>0</v>
      </c>
      <c r="S383" s="4">
        <f>Inputs!S$96</f>
        <v>0</v>
      </c>
      <c r="T383" s="4">
        <f>Inputs!T$96</f>
        <v>0</v>
      </c>
      <c r="U383" s="4">
        <f>Inputs!U$96</f>
        <v>0</v>
      </c>
      <c r="V383" s="4">
        <f>Inputs!V$96</f>
        <v>0</v>
      </c>
      <c r="W383" s="4">
        <f>Inputs!W$96</f>
        <v>0</v>
      </c>
      <c r="X383" s="4">
        <f>Inputs!X$96</f>
        <v>0</v>
      </c>
      <c r="Y383" s="4">
        <f>Inputs!Y$96</f>
        <v>0</v>
      </c>
      <c r="Z383" s="4">
        <f>Inputs!Z$96</f>
        <v>0</v>
      </c>
      <c r="AA383" s="4">
        <f>Inputs!AA$96</f>
        <v>0</v>
      </c>
      <c r="AB383" s="4">
        <f>Inputs!AB$96</f>
        <v>0</v>
      </c>
      <c r="AC383" s="4">
        <f>Inputs!AC$96</f>
        <v>0</v>
      </c>
    </row>
    <row r="384" spans="1:29" outlineLevel="4" x14ac:dyDescent="0.25">
      <c r="A384" s="11"/>
      <c r="B384" s="11"/>
      <c r="C384" s="18"/>
      <c r="D384" s="19"/>
      <c r="E384" s="12" t="str">
        <f>Inputs!E$97</f>
        <v xml:space="preserve">Real price effects - ex-ante adjustment - energy - real (ADDN1) </v>
      </c>
      <c r="F384" s="4"/>
      <c r="G384" s="4" t="str">
        <f>Inputs!G$97</f>
        <v>£m</v>
      </c>
      <c r="H384" s="4">
        <f>Inputs!H$97</f>
        <v>0</v>
      </c>
      <c r="I384" s="4"/>
      <c r="J384" s="4">
        <f>Inputs!J$97</f>
        <v>0</v>
      </c>
      <c r="K384" s="4">
        <f>Inputs!K$97</f>
        <v>0</v>
      </c>
      <c r="L384" s="4">
        <f>Inputs!L$97</f>
        <v>0</v>
      </c>
      <c r="M384" s="4">
        <f>Inputs!M$97</f>
        <v>0</v>
      </c>
      <c r="N384" s="4">
        <f>Inputs!N$97</f>
        <v>0</v>
      </c>
      <c r="O384" s="4">
        <f>Inputs!O$97</f>
        <v>0</v>
      </c>
      <c r="P384" s="4">
        <f>Inputs!P$97</f>
        <v>0</v>
      </c>
      <c r="Q384" s="4">
        <f>Inputs!Q$97</f>
        <v>0</v>
      </c>
      <c r="R384" s="4">
        <f>Inputs!R$97</f>
        <v>0</v>
      </c>
      <c r="S384" s="4">
        <f>Inputs!S$97</f>
        <v>0</v>
      </c>
      <c r="T384" s="4">
        <f>Inputs!T$97</f>
        <v>0</v>
      </c>
      <c r="U384" s="4">
        <f>Inputs!U$97</f>
        <v>0</v>
      </c>
      <c r="V384" s="4">
        <f>Inputs!V$97</f>
        <v>0</v>
      </c>
      <c r="W384" s="4">
        <f>Inputs!W$97</f>
        <v>0</v>
      </c>
      <c r="X384" s="4">
        <f>Inputs!X$97</f>
        <v>0</v>
      </c>
      <c r="Y384" s="4">
        <f>Inputs!Y$97</f>
        <v>0</v>
      </c>
      <c r="Z384" s="4">
        <f>Inputs!Z$97</f>
        <v>0</v>
      </c>
      <c r="AA384" s="4">
        <f>Inputs!AA$97</f>
        <v>0</v>
      </c>
      <c r="AB384" s="4">
        <f>Inputs!AB$97</f>
        <v>0</v>
      </c>
      <c r="AC384" s="4">
        <f>Inputs!AC$97</f>
        <v>0</v>
      </c>
    </row>
    <row r="385" spans="1:29" outlineLevel="4" x14ac:dyDescent="0.25">
      <c r="A385" s="11"/>
      <c r="B385" s="11"/>
      <c r="C385" s="18"/>
      <c r="D385" s="19"/>
      <c r="E385" s="12" t="str">
        <f>Inputs!E$98</f>
        <v xml:space="preserve">Real price effects - ex-ante adjustment - energy - real (ADDN2) </v>
      </c>
      <c r="F385" s="4"/>
      <c r="G385" s="4" t="str">
        <f>Inputs!G$98</f>
        <v>£m</v>
      </c>
      <c r="H385" s="4">
        <f>Inputs!H$98</f>
        <v>0</v>
      </c>
      <c r="I385" s="4"/>
      <c r="J385" s="4">
        <f>Inputs!J$98</f>
        <v>0</v>
      </c>
      <c r="K385" s="4">
        <f>Inputs!K$98</f>
        <v>0</v>
      </c>
      <c r="L385" s="4">
        <f>Inputs!L$98</f>
        <v>0</v>
      </c>
      <c r="M385" s="4">
        <f>Inputs!M$98</f>
        <v>0</v>
      </c>
      <c r="N385" s="4">
        <f>Inputs!N$98</f>
        <v>0</v>
      </c>
      <c r="O385" s="4">
        <f>Inputs!O$98</f>
        <v>0</v>
      </c>
      <c r="P385" s="4">
        <f>Inputs!P$98</f>
        <v>0</v>
      </c>
      <c r="Q385" s="4">
        <f>Inputs!Q$98</f>
        <v>0</v>
      </c>
      <c r="R385" s="4">
        <f>Inputs!R$98</f>
        <v>0</v>
      </c>
      <c r="S385" s="4">
        <f>Inputs!S$98</f>
        <v>0</v>
      </c>
      <c r="T385" s="4">
        <f>Inputs!T$98</f>
        <v>0</v>
      </c>
      <c r="U385" s="4">
        <f>Inputs!U$98</f>
        <v>0</v>
      </c>
      <c r="V385" s="4">
        <f>Inputs!V$98</f>
        <v>0</v>
      </c>
      <c r="W385" s="4">
        <f>Inputs!W$98</f>
        <v>0</v>
      </c>
      <c r="X385" s="4">
        <f>Inputs!X$98</f>
        <v>0</v>
      </c>
      <c r="Y385" s="4">
        <f>Inputs!Y$98</f>
        <v>0</v>
      </c>
      <c r="Z385" s="4">
        <f>Inputs!Z$98</f>
        <v>0</v>
      </c>
      <c r="AA385" s="4">
        <f>Inputs!AA$98</f>
        <v>0</v>
      </c>
      <c r="AB385" s="4">
        <f>Inputs!AB$98</f>
        <v>0</v>
      </c>
      <c r="AC385" s="4">
        <f>Inputs!AC$98</f>
        <v>0</v>
      </c>
    </row>
    <row r="386" spans="1:29" outlineLevel="3" x14ac:dyDescent="0.25">
      <c r="E386" s="23" t="s">
        <v>417</v>
      </c>
      <c r="G386" s="23" t="s">
        <v>148</v>
      </c>
      <c r="H386" s="1">
        <f t="shared" ref="H386:H391" si="150">SUM(X386:AB386)</f>
        <v>0</v>
      </c>
      <c r="J386" s="1">
        <f t="shared" ref="J386:AC386" si="151">J374-J380</f>
        <v>0</v>
      </c>
      <c r="K386" s="1">
        <f t="shared" si="151"/>
        <v>0</v>
      </c>
      <c r="L386" s="1">
        <f t="shared" si="151"/>
        <v>0</v>
      </c>
      <c r="M386" s="1">
        <f t="shared" si="151"/>
        <v>0</v>
      </c>
      <c r="N386" s="1">
        <f t="shared" si="151"/>
        <v>0</v>
      </c>
      <c r="O386" s="1">
        <f t="shared" si="151"/>
        <v>0</v>
      </c>
      <c r="P386" s="1">
        <f t="shared" si="151"/>
        <v>0</v>
      </c>
      <c r="Q386" s="1">
        <f t="shared" si="151"/>
        <v>0</v>
      </c>
      <c r="R386" s="1">
        <f t="shared" si="151"/>
        <v>0</v>
      </c>
      <c r="S386" s="1">
        <f t="shared" si="151"/>
        <v>0</v>
      </c>
      <c r="T386" s="1">
        <f t="shared" si="151"/>
        <v>0</v>
      </c>
      <c r="U386" s="1">
        <f t="shared" si="151"/>
        <v>0</v>
      </c>
      <c r="V386" s="1">
        <f t="shared" si="151"/>
        <v>0</v>
      </c>
      <c r="W386" s="1">
        <f t="shared" si="151"/>
        <v>0</v>
      </c>
      <c r="X386" s="1">
        <f t="shared" si="151"/>
        <v>0</v>
      </c>
      <c r="Y386" s="1">
        <f t="shared" si="151"/>
        <v>0</v>
      </c>
      <c r="Z386" s="1">
        <f t="shared" si="151"/>
        <v>0</v>
      </c>
      <c r="AA386" s="1">
        <f t="shared" si="151"/>
        <v>0</v>
      </c>
      <c r="AB386" s="1">
        <f t="shared" si="151"/>
        <v>0</v>
      </c>
      <c r="AC386" s="1">
        <f t="shared" si="151"/>
        <v>0</v>
      </c>
    </row>
    <row r="387" spans="1:29" outlineLevel="4" x14ac:dyDescent="0.25">
      <c r="E387" s="23" t="s">
        <v>418</v>
      </c>
      <c r="G387" s="23" t="s">
        <v>148</v>
      </c>
      <c r="H387" s="1">
        <f t="shared" si="150"/>
        <v>0</v>
      </c>
      <c r="J387" s="1">
        <f t="shared" ref="J387:AC387" si="152">J375-J381</f>
        <v>0</v>
      </c>
      <c r="K387" s="1">
        <f t="shared" si="152"/>
        <v>0</v>
      </c>
      <c r="L387" s="1">
        <f t="shared" si="152"/>
        <v>0</v>
      </c>
      <c r="M387" s="1">
        <f t="shared" si="152"/>
        <v>0</v>
      </c>
      <c r="N387" s="1">
        <f t="shared" si="152"/>
        <v>0</v>
      </c>
      <c r="O387" s="1">
        <f t="shared" si="152"/>
        <v>0</v>
      </c>
      <c r="P387" s="1">
        <f t="shared" si="152"/>
        <v>0</v>
      </c>
      <c r="Q387" s="1">
        <f t="shared" si="152"/>
        <v>0</v>
      </c>
      <c r="R387" s="1">
        <f t="shared" si="152"/>
        <v>0</v>
      </c>
      <c r="S387" s="1">
        <f t="shared" si="152"/>
        <v>0</v>
      </c>
      <c r="T387" s="1">
        <f t="shared" si="152"/>
        <v>0</v>
      </c>
      <c r="U387" s="1">
        <f t="shared" si="152"/>
        <v>0</v>
      </c>
      <c r="V387" s="1">
        <f t="shared" si="152"/>
        <v>0</v>
      </c>
      <c r="W387" s="1">
        <f t="shared" si="152"/>
        <v>0</v>
      </c>
      <c r="X387" s="1">
        <f t="shared" si="152"/>
        <v>0</v>
      </c>
      <c r="Y387" s="1">
        <f t="shared" si="152"/>
        <v>0</v>
      </c>
      <c r="Z387" s="1">
        <f t="shared" si="152"/>
        <v>0</v>
      </c>
      <c r="AA387" s="1">
        <f t="shared" si="152"/>
        <v>0</v>
      </c>
      <c r="AB387" s="1">
        <f t="shared" si="152"/>
        <v>0</v>
      </c>
      <c r="AC387" s="1">
        <f t="shared" si="152"/>
        <v>0</v>
      </c>
    </row>
    <row r="388" spans="1:29" outlineLevel="4" x14ac:dyDescent="0.25">
      <c r="E388" s="23" t="s">
        <v>419</v>
      </c>
      <c r="G388" s="23" t="s">
        <v>148</v>
      </c>
      <c r="H388" s="1">
        <f t="shared" si="150"/>
        <v>0</v>
      </c>
      <c r="J388" s="1">
        <f t="shared" ref="J388:AC388" si="153">J376-J382</f>
        <v>0</v>
      </c>
      <c r="K388" s="1">
        <f t="shared" si="153"/>
        <v>0</v>
      </c>
      <c r="L388" s="1">
        <f t="shared" si="153"/>
        <v>0</v>
      </c>
      <c r="M388" s="1">
        <f t="shared" si="153"/>
        <v>0</v>
      </c>
      <c r="N388" s="1">
        <f t="shared" si="153"/>
        <v>0</v>
      </c>
      <c r="O388" s="1">
        <f t="shared" si="153"/>
        <v>0</v>
      </c>
      <c r="P388" s="1">
        <f t="shared" si="153"/>
        <v>0</v>
      </c>
      <c r="Q388" s="1">
        <f t="shared" si="153"/>
        <v>0</v>
      </c>
      <c r="R388" s="1">
        <f t="shared" si="153"/>
        <v>0</v>
      </c>
      <c r="S388" s="1">
        <f t="shared" si="153"/>
        <v>0</v>
      </c>
      <c r="T388" s="1">
        <f t="shared" si="153"/>
        <v>0</v>
      </c>
      <c r="U388" s="1">
        <f t="shared" si="153"/>
        <v>0</v>
      </c>
      <c r="V388" s="1">
        <f t="shared" si="153"/>
        <v>0</v>
      </c>
      <c r="W388" s="1">
        <f t="shared" si="153"/>
        <v>0</v>
      </c>
      <c r="X388" s="1">
        <f t="shared" si="153"/>
        <v>0</v>
      </c>
      <c r="Y388" s="1">
        <f t="shared" si="153"/>
        <v>0</v>
      </c>
      <c r="Z388" s="1">
        <f t="shared" si="153"/>
        <v>0</v>
      </c>
      <c r="AA388" s="1">
        <f t="shared" si="153"/>
        <v>0</v>
      </c>
      <c r="AB388" s="1">
        <f t="shared" si="153"/>
        <v>0</v>
      </c>
      <c r="AC388" s="1">
        <f t="shared" si="153"/>
        <v>0</v>
      </c>
    </row>
    <row r="389" spans="1:29" outlineLevel="4" x14ac:dyDescent="0.25">
      <c r="E389" s="23" t="s">
        <v>420</v>
      </c>
      <c r="G389" s="23" t="s">
        <v>148</v>
      </c>
      <c r="H389" s="1">
        <f t="shared" si="150"/>
        <v>0</v>
      </c>
      <c r="J389" s="1">
        <f t="shared" ref="J389:AC389" si="154">J377-J383</f>
        <v>0</v>
      </c>
      <c r="K389" s="1">
        <f t="shared" si="154"/>
        <v>0</v>
      </c>
      <c r="L389" s="1">
        <f t="shared" si="154"/>
        <v>0</v>
      </c>
      <c r="M389" s="1">
        <f t="shared" si="154"/>
        <v>0</v>
      </c>
      <c r="N389" s="1">
        <f t="shared" si="154"/>
        <v>0</v>
      </c>
      <c r="O389" s="1">
        <f t="shared" si="154"/>
        <v>0</v>
      </c>
      <c r="P389" s="1">
        <f t="shared" si="154"/>
        <v>0</v>
      </c>
      <c r="Q389" s="1">
        <f t="shared" si="154"/>
        <v>0</v>
      </c>
      <c r="R389" s="1">
        <f t="shared" si="154"/>
        <v>0</v>
      </c>
      <c r="S389" s="1">
        <f t="shared" si="154"/>
        <v>0</v>
      </c>
      <c r="T389" s="1">
        <f t="shared" si="154"/>
        <v>0</v>
      </c>
      <c r="U389" s="1">
        <f t="shared" si="154"/>
        <v>0</v>
      </c>
      <c r="V389" s="1">
        <f t="shared" si="154"/>
        <v>0</v>
      </c>
      <c r="W389" s="1">
        <f t="shared" si="154"/>
        <v>0</v>
      </c>
      <c r="X389" s="1">
        <f t="shared" si="154"/>
        <v>0</v>
      </c>
      <c r="Y389" s="1">
        <f t="shared" si="154"/>
        <v>0</v>
      </c>
      <c r="Z389" s="1">
        <f t="shared" si="154"/>
        <v>0</v>
      </c>
      <c r="AA389" s="1">
        <f t="shared" si="154"/>
        <v>0</v>
      </c>
      <c r="AB389" s="1">
        <f t="shared" si="154"/>
        <v>0</v>
      </c>
      <c r="AC389" s="1">
        <f t="shared" si="154"/>
        <v>0</v>
      </c>
    </row>
    <row r="390" spans="1:29" outlineLevel="4" x14ac:dyDescent="0.25">
      <c r="E390" s="23" t="s">
        <v>421</v>
      </c>
      <c r="G390" s="23" t="s">
        <v>148</v>
      </c>
      <c r="H390" s="1">
        <f t="shared" si="150"/>
        <v>0</v>
      </c>
      <c r="J390" s="1">
        <f t="shared" ref="J390:AC390" si="155">J378-J384</f>
        <v>0</v>
      </c>
      <c r="K390" s="1">
        <f t="shared" si="155"/>
        <v>0</v>
      </c>
      <c r="L390" s="1">
        <f t="shared" si="155"/>
        <v>0</v>
      </c>
      <c r="M390" s="1">
        <f t="shared" si="155"/>
        <v>0</v>
      </c>
      <c r="N390" s="1">
        <f t="shared" si="155"/>
        <v>0</v>
      </c>
      <c r="O390" s="1">
        <f t="shared" si="155"/>
        <v>0</v>
      </c>
      <c r="P390" s="1">
        <f t="shared" si="155"/>
        <v>0</v>
      </c>
      <c r="Q390" s="1">
        <f t="shared" si="155"/>
        <v>0</v>
      </c>
      <c r="R390" s="1">
        <f t="shared" si="155"/>
        <v>0</v>
      </c>
      <c r="S390" s="1">
        <f t="shared" si="155"/>
        <v>0</v>
      </c>
      <c r="T390" s="1">
        <f t="shared" si="155"/>
        <v>0</v>
      </c>
      <c r="U390" s="1">
        <f t="shared" si="155"/>
        <v>0</v>
      </c>
      <c r="V390" s="1">
        <f t="shared" si="155"/>
        <v>0</v>
      </c>
      <c r="W390" s="1">
        <f t="shared" si="155"/>
        <v>0</v>
      </c>
      <c r="X390" s="1">
        <f t="shared" si="155"/>
        <v>0</v>
      </c>
      <c r="Y390" s="1">
        <f t="shared" si="155"/>
        <v>0</v>
      </c>
      <c r="Z390" s="1">
        <f t="shared" si="155"/>
        <v>0</v>
      </c>
      <c r="AA390" s="1">
        <f t="shared" si="155"/>
        <v>0</v>
      </c>
      <c r="AB390" s="1">
        <f t="shared" si="155"/>
        <v>0</v>
      </c>
      <c r="AC390" s="1">
        <f t="shared" si="155"/>
        <v>0</v>
      </c>
    </row>
    <row r="391" spans="1:29" outlineLevel="4" x14ac:dyDescent="0.25">
      <c r="E391" s="23" t="s">
        <v>422</v>
      </c>
      <c r="G391" s="23" t="s">
        <v>148</v>
      </c>
      <c r="H391" s="1">
        <f t="shared" si="150"/>
        <v>0</v>
      </c>
      <c r="J391" s="1">
        <f t="shared" ref="J391:AC391" si="156">J379-J385</f>
        <v>0</v>
      </c>
      <c r="K391" s="1">
        <f t="shared" si="156"/>
        <v>0</v>
      </c>
      <c r="L391" s="1">
        <f t="shared" si="156"/>
        <v>0</v>
      </c>
      <c r="M391" s="1">
        <f t="shared" si="156"/>
        <v>0</v>
      </c>
      <c r="N391" s="1">
        <f t="shared" si="156"/>
        <v>0</v>
      </c>
      <c r="O391" s="1">
        <f t="shared" si="156"/>
        <v>0</v>
      </c>
      <c r="P391" s="1">
        <f t="shared" si="156"/>
        <v>0</v>
      </c>
      <c r="Q391" s="1">
        <f t="shared" si="156"/>
        <v>0</v>
      </c>
      <c r="R391" s="1">
        <f t="shared" si="156"/>
        <v>0</v>
      </c>
      <c r="S391" s="1">
        <f t="shared" si="156"/>
        <v>0</v>
      </c>
      <c r="T391" s="1">
        <f t="shared" si="156"/>
        <v>0</v>
      </c>
      <c r="U391" s="1">
        <f t="shared" si="156"/>
        <v>0</v>
      </c>
      <c r="V391" s="1">
        <f t="shared" si="156"/>
        <v>0</v>
      </c>
      <c r="W391" s="1">
        <f t="shared" si="156"/>
        <v>0</v>
      </c>
      <c r="X391" s="1">
        <f t="shared" si="156"/>
        <v>0</v>
      </c>
      <c r="Y391" s="1">
        <f t="shared" si="156"/>
        <v>0</v>
      </c>
      <c r="Z391" s="1">
        <f t="shared" si="156"/>
        <v>0</v>
      </c>
      <c r="AA391" s="1">
        <f t="shared" si="156"/>
        <v>0</v>
      </c>
      <c r="AB391" s="1">
        <f t="shared" si="156"/>
        <v>0</v>
      </c>
      <c r="AC391" s="1">
        <f t="shared" si="156"/>
        <v>0</v>
      </c>
    </row>
    <row r="392" spans="1:29" outlineLevel="2" x14ac:dyDescent="0.25"/>
    <row r="393" spans="1:29" outlineLevel="1" x14ac:dyDescent="0.25">
      <c r="A393" s="82"/>
      <c r="B393" s="82" t="s">
        <v>423</v>
      </c>
    </row>
    <row r="394" spans="1:29" outlineLevel="2" x14ac:dyDescent="0.25">
      <c r="A394" s="82"/>
      <c r="B394" s="82" t="s">
        <v>424</v>
      </c>
    </row>
    <row r="395" spans="1:29" outlineLevel="3" x14ac:dyDescent="0.25">
      <c r="A395" s="83"/>
      <c r="B395" s="83"/>
      <c r="C395" s="18"/>
      <c r="D395" s="19"/>
      <c r="E395" s="12" t="str">
        <f>Inputs!E$101</f>
        <v>Real input price inflation - PR24 final determinations (WR)</v>
      </c>
      <c r="F395" s="8"/>
      <c r="G395" s="8" t="str">
        <f>Inputs!G$101</f>
        <v>%</v>
      </c>
      <c r="H395" s="8"/>
      <c r="I395" s="8"/>
      <c r="J395" s="8">
        <f>Inputs!J$101</f>
        <v>0</v>
      </c>
      <c r="K395" s="8">
        <f>Inputs!K$101</f>
        <v>0</v>
      </c>
      <c r="L395" s="8">
        <f>Inputs!L$101</f>
        <v>0</v>
      </c>
      <c r="M395" s="8">
        <f>Inputs!M$101</f>
        <v>0</v>
      </c>
      <c r="N395" s="8">
        <f>Inputs!N$101</f>
        <v>0</v>
      </c>
      <c r="O395" s="8">
        <f>Inputs!O$101</f>
        <v>0</v>
      </c>
      <c r="P395" s="8">
        <f>Inputs!P$101</f>
        <v>0</v>
      </c>
      <c r="Q395" s="8">
        <f>Inputs!Q$101</f>
        <v>0</v>
      </c>
      <c r="R395" s="8">
        <f>Inputs!R$101</f>
        <v>0</v>
      </c>
      <c r="S395" s="8">
        <f>Inputs!S$101</f>
        <v>0</v>
      </c>
      <c r="T395" s="8">
        <f>Inputs!T$101</f>
        <v>0</v>
      </c>
      <c r="U395" s="8">
        <f>Inputs!U$101</f>
        <v>0</v>
      </c>
      <c r="V395" s="8">
        <f>Inputs!V$101</f>
        <v>0</v>
      </c>
      <c r="W395" s="8">
        <f>Inputs!W$101</f>
        <v>0</v>
      </c>
      <c r="X395" s="8">
        <f>Inputs!X$101</f>
        <v>0</v>
      </c>
      <c r="Y395" s="8">
        <f>Inputs!Y$101</f>
        <v>0</v>
      </c>
      <c r="Z395" s="8">
        <f>Inputs!Z$101</f>
        <v>0</v>
      </c>
      <c r="AA395" s="8">
        <f>Inputs!AA$101</f>
        <v>0</v>
      </c>
      <c r="AB395" s="8">
        <f>Inputs!AB$101</f>
        <v>0</v>
      </c>
      <c r="AC395" s="8">
        <f>Inputs!AC$101</f>
        <v>0</v>
      </c>
    </row>
    <row r="396" spans="1:29" outlineLevel="4" x14ac:dyDescent="0.25">
      <c r="A396" s="83"/>
      <c r="B396" s="83"/>
      <c r="C396" s="18"/>
      <c r="D396" s="19"/>
      <c r="E396" s="12" t="str">
        <f>Inputs!E$102</f>
        <v xml:space="preserve">Real input price inflation - PR24 final determinations (WN+) </v>
      </c>
      <c r="F396" s="8"/>
      <c r="G396" s="8" t="str">
        <f>Inputs!G$102</f>
        <v>%</v>
      </c>
      <c r="H396" s="8"/>
      <c r="I396" s="8"/>
      <c r="J396" s="8">
        <f>Inputs!J$102</f>
        <v>0</v>
      </c>
      <c r="K396" s="8">
        <f>Inputs!K$102</f>
        <v>0</v>
      </c>
      <c r="L396" s="8">
        <f>Inputs!L$102</f>
        <v>0</v>
      </c>
      <c r="M396" s="8">
        <f>Inputs!M$102</f>
        <v>0</v>
      </c>
      <c r="N396" s="8">
        <f>Inputs!N$102</f>
        <v>0</v>
      </c>
      <c r="O396" s="8">
        <f>Inputs!O$102</f>
        <v>0</v>
      </c>
      <c r="P396" s="8">
        <f>Inputs!P$102</f>
        <v>0</v>
      </c>
      <c r="Q396" s="8">
        <f>Inputs!Q$102</f>
        <v>0</v>
      </c>
      <c r="R396" s="8">
        <f>Inputs!R$102</f>
        <v>0</v>
      </c>
      <c r="S396" s="8">
        <f>Inputs!S$102</f>
        <v>0</v>
      </c>
      <c r="T396" s="8">
        <f>Inputs!T$102</f>
        <v>0</v>
      </c>
      <c r="U396" s="8">
        <f>Inputs!U$102</f>
        <v>0</v>
      </c>
      <c r="V396" s="8">
        <f>Inputs!V$102</f>
        <v>0</v>
      </c>
      <c r="W396" s="8">
        <f>Inputs!W$102</f>
        <v>0</v>
      </c>
      <c r="X396" s="8">
        <f>Inputs!X$102</f>
        <v>0</v>
      </c>
      <c r="Y396" s="8">
        <f>Inputs!Y$102</f>
        <v>0</v>
      </c>
      <c r="Z396" s="8">
        <f>Inputs!Z$102</f>
        <v>0</v>
      </c>
      <c r="AA396" s="8">
        <f>Inputs!AA$102</f>
        <v>0</v>
      </c>
      <c r="AB396" s="8">
        <f>Inputs!AB$102</f>
        <v>0</v>
      </c>
      <c r="AC396" s="8">
        <f>Inputs!AC$102</f>
        <v>0</v>
      </c>
    </row>
    <row r="397" spans="1:29" outlineLevel="4" x14ac:dyDescent="0.25">
      <c r="A397" s="83"/>
      <c r="B397" s="83"/>
      <c r="C397" s="18"/>
      <c r="D397" s="19"/>
      <c r="E397" s="12" t="str">
        <f>Inputs!E$103</f>
        <v xml:space="preserve">Real input price inflation - PR24 final determinations (WWN+) </v>
      </c>
      <c r="F397" s="8"/>
      <c r="G397" s="8" t="str">
        <f>Inputs!G$103</f>
        <v>%</v>
      </c>
      <c r="H397" s="8"/>
      <c r="I397" s="8"/>
      <c r="J397" s="8">
        <f>Inputs!J$103</f>
        <v>0</v>
      </c>
      <c r="K397" s="8">
        <f>Inputs!K$103</f>
        <v>0</v>
      </c>
      <c r="L397" s="8">
        <f>Inputs!L$103</f>
        <v>0</v>
      </c>
      <c r="M397" s="8">
        <f>Inputs!M$103</f>
        <v>0</v>
      </c>
      <c r="N397" s="8">
        <f>Inputs!N$103</f>
        <v>0</v>
      </c>
      <c r="O397" s="8">
        <f>Inputs!O$103</f>
        <v>0</v>
      </c>
      <c r="P397" s="8">
        <f>Inputs!P$103</f>
        <v>0</v>
      </c>
      <c r="Q397" s="8">
        <f>Inputs!Q$103</f>
        <v>0</v>
      </c>
      <c r="R397" s="8">
        <f>Inputs!R$103</f>
        <v>0</v>
      </c>
      <c r="S397" s="8">
        <f>Inputs!S$103</f>
        <v>0</v>
      </c>
      <c r="T397" s="8">
        <f>Inputs!T$103</f>
        <v>0</v>
      </c>
      <c r="U397" s="8">
        <f>Inputs!U$103</f>
        <v>0</v>
      </c>
      <c r="V397" s="8">
        <f>Inputs!V$103</f>
        <v>0</v>
      </c>
      <c r="W397" s="8">
        <f>Inputs!W$103</f>
        <v>0</v>
      </c>
      <c r="X397" s="8">
        <f>Inputs!X$103</f>
        <v>0</v>
      </c>
      <c r="Y397" s="8">
        <f>Inputs!Y$103</f>
        <v>0</v>
      </c>
      <c r="Z397" s="8">
        <f>Inputs!Z$103</f>
        <v>0</v>
      </c>
      <c r="AA397" s="8">
        <f>Inputs!AA$103</f>
        <v>0</v>
      </c>
      <c r="AB397" s="8">
        <f>Inputs!AB$103</f>
        <v>0</v>
      </c>
      <c r="AC397" s="8">
        <f>Inputs!AC$103</f>
        <v>0</v>
      </c>
    </row>
    <row r="398" spans="1:29" outlineLevel="4" x14ac:dyDescent="0.25">
      <c r="A398" s="83"/>
      <c r="B398" s="83"/>
      <c r="C398" s="18"/>
      <c r="D398" s="19"/>
      <c r="E398" s="12" t="str">
        <f>Inputs!E$104</f>
        <v xml:space="preserve">Real input price inflation - PR24 final determinations (BIO) </v>
      </c>
      <c r="F398" s="8"/>
      <c r="G398" s="8" t="str">
        <f>Inputs!G$104</f>
        <v>%</v>
      </c>
      <c r="H398" s="8"/>
      <c r="I398" s="8"/>
      <c r="J398" s="8">
        <f>Inputs!J$104</f>
        <v>0</v>
      </c>
      <c r="K398" s="8">
        <f>Inputs!K$104</f>
        <v>0</v>
      </c>
      <c r="L398" s="8">
        <f>Inputs!L$104</f>
        <v>0</v>
      </c>
      <c r="M398" s="8">
        <f>Inputs!M$104</f>
        <v>0</v>
      </c>
      <c r="N398" s="8">
        <f>Inputs!N$104</f>
        <v>0</v>
      </c>
      <c r="O398" s="8">
        <f>Inputs!O$104</f>
        <v>0</v>
      </c>
      <c r="P398" s="8">
        <f>Inputs!P$104</f>
        <v>0</v>
      </c>
      <c r="Q398" s="8">
        <f>Inputs!Q$104</f>
        <v>0</v>
      </c>
      <c r="R398" s="8">
        <f>Inputs!R$104</f>
        <v>0</v>
      </c>
      <c r="S398" s="8">
        <f>Inputs!S$104</f>
        <v>0</v>
      </c>
      <c r="T398" s="8">
        <f>Inputs!T$104</f>
        <v>0</v>
      </c>
      <c r="U398" s="8">
        <f>Inputs!U$104</f>
        <v>0</v>
      </c>
      <c r="V398" s="8">
        <f>Inputs!V$104</f>
        <v>0</v>
      </c>
      <c r="W398" s="8">
        <f>Inputs!W$104</f>
        <v>0</v>
      </c>
      <c r="X398" s="8">
        <f>Inputs!X$104</f>
        <v>0</v>
      </c>
      <c r="Y398" s="8">
        <f>Inputs!Y$104</f>
        <v>0</v>
      </c>
      <c r="Z398" s="8">
        <f>Inputs!Z$104</f>
        <v>0</v>
      </c>
      <c r="AA398" s="8">
        <f>Inputs!AA$104</f>
        <v>0</v>
      </c>
      <c r="AB398" s="8">
        <f>Inputs!AB$104</f>
        <v>0</v>
      </c>
      <c r="AC398" s="8">
        <f>Inputs!AC$104</f>
        <v>0</v>
      </c>
    </row>
    <row r="399" spans="1:29" outlineLevel="4" x14ac:dyDescent="0.25">
      <c r="A399" s="83"/>
      <c r="B399" s="83"/>
      <c r="C399" s="18"/>
      <c r="D399" s="19"/>
      <c r="E399" s="12" t="str">
        <f>Inputs!E$105</f>
        <v xml:space="preserve">Real input price inflation - PR24 final determinations (ADDN1) </v>
      </c>
      <c r="F399" s="8"/>
      <c r="G399" s="8" t="str">
        <f>Inputs!G$105</f>
        <v>%</v>
      </c>
      <c r="H399" s="8"/>
      <c r="I399" s="8"/>
      <c r="J399" s="8">
        <f>Inputs!J$105</f>
        <v>0</v>
      </c>
      <c r="K399" s="8">
        <f>Inputs!K$105</f>
        <v>0</v>
      </c>
      <c r="L399" s="8">
        <f>Inputs!L$105</f>
        <v>0</v>
      </c>
      <c r="M399" s="8">
        <f>Inputs!M$105</f>
        <v>0</v>
      </c>
      <c r="N399" s="8">
        <f>Inputs!N$105</f>
        <v>0</v>
      </c>
      <c r="O399" s="8">
        <f>Inputs!O$105</f>
        <v>0</v>
      </c>
      <c r="P399" s="8">
        <f>Inputs!P$105</f>
        <v>0</v>
      </c>
      <c r="Q399" s="8">
        <f>Inputs!Q$105</f>
        <v>0</v>
      </c>
      <c r="R399" s="8">
        <f>Inputs!R$105</f>
        <v>0</v>
      </c>
      <c r="S399" s="8">
        <f>Inputs!S$105</f>
        <v>0</v>
      </c>
      <c r="T399" s="8">
        <f>Inputs!T$105</f>
        <v>0</v>
      </c>
      <c r="U399" s="8">
        <f>Inputs!U$105</f>
        <v>0</v>
      </c>
      <c r="V399" s="8">
        <f>Inputs!V$105</f>
        <v>0</v>
      </c>
      <c r="W399" s="8">
        <f>Inputs!W$105</f>
        <v>0</v>
      </c>
      <c r="X399" s="8">
        <f>Inputs!X$105</f>
        <v>0</v>
      </c>
      <c r="Y399" s="8">
        <f>Inputs!Y$105</f>
        <v>0</v>
      </c>
      <c r="Z399" s="8">
        <f>Inputs!Z$105</f>
        <v>0</v>
      </c>
      <c r="AA399" s="8">
        <f>Inputs!AA$105</f>
        <v>0</v>
      </c>
      <c r="AB399" s="8">
        <f>Inputs!AB$105</f>
        <v>0</v>
      </c>
      <c r="AC399" s="8">
        <f>Inputs!AC$105</f>
        <v>0</v>
      </c>
    </row>
    <row r="400" spans="1:29" outlineLevel="4" x14ac:dyDescent="0.25">
      <c r="A400" s="83"/>
      <c r="B400" s="83"/>
      <c r="C400" s="18"/>
      <c r="D400" s="19"/>
      <c r="E400" s="12" t="str">
        <f>Inputs!E$106</f>
        <v xml:space="preserve">Real input price inflation - PR24 final determinations (ADDN2) </v>
      </c>
      <c r="F400" s="8"/>
      <c r="G400" s="8" t="str">
        <f>Inputs!G$106</f>
        <v>%</v>
      </c>
      <c r="H400" s="8"/>
      <c r="I400" s="8"/>
      <c r="J400" s="8">
        <f>Inputs!J$106</f>
        <v>0</v>
      </c>
      <c r="K400" s="8">
        <f>Inputs!K$106</f>
        <v>0</v>
      </c>
      <c r="L400" s="8">
        <f>Inputs!L$106</f>
        <v>0</v>
      </c>
      <c r="M400" s="8">
        <f>Inputs!M$106</f>
        <v>0</v>
      </c>
      <c r="N400" s="8">
        <f>Inputs!N$106</f>
        <v>0</v>
      </c>
      <c r="O400" s="8">
        <f>Inputs!O$106</f>
        <v>0</v>
      </c>
      <c r="P400" s="8">
        <f>Inputs!P$106</f>
        <v>0</v>
      </c>
      <c r="Q400" s="8">
        <f>Inputs!Q$106</f>
        <v>0</v>
      </c>
      <c r="R400" s="8">
        <f>Inputs!R$106</f>
        <v>0</v>
      </c>
      <c r="S400" s="8">
        <f>Inputs!S$106</f>
        <v>0</v>
      </c>
      <c r="T400" s="8">
        <f>Inputs!T$106</f>
        <v>0</v>
      </c>
      <c r="U400" s="8">
        <f>Inputs!U$106</f>
        <v>0</v>
      </c>
      <c r="V400" s="8">
        <f>Inputs!V$106</f>
        <v>0</v>
      </c>
      <c r="W400" s="8">
        <f>Inputs!W$106</f>
        <v>0</v>
      </c>
      <c r="X400" s="8">
        <f>Inputs!X$106</f>
        <v>0</v>
      </c>
      <c r="Y400" s="8">
        <f>Inputs!Y$106</f>
        <v>0</v>
      </c>
      <c r="Z400" s="8">
        <f>Inputs!Z$106</f>
        <v>0</v>
      </c>
      <c r="AA400" s="8">
        <f>Inputs!AA$106</f>
        <v>0</v>
      </c>
      <c r="AB400" s="8">
        <f>Inputs!AB$106</f>
        <v>0</v>
      </c>
      <c r="AC400" s="8">
        <f>Inputs!AC$106</f>
        <v>0</v>
      </c>
    </row>
    <row r="401" spans="1:29" outlineLevel="3" x14ac:dyDescent="0.25">
      <c r="A401" s="83"/>
      <c r="B401" s="83"/>
      <c r="C401" s="18"/>
      <c r="D401" s="19"/>
      <c r="E401" s="12" t="str">
        <f>Inputs!E$100</f>
        <v>Frontier shift assumption</v>
      </c>
      <c r="F401" s="8"/>
      <c r="G401" s="8" t="str">
        <f>Inputs!G$100</f>
        <v>%</v>
      </c>
      <c r="H401" s="8"/>
      <c r="I401" s="8"/>
      <c r="J401" s="8">
        <f>Inputs!J$100</f>
        <v>0</v>
      </c>
      <c r="K401" s="8">
        <f>Inputs!K$100</f>
        <v>0</v>
      </c>
      <c r="L401" s="8">
        <f>Inputs!L$100</f>
        <v>0</v>
      </c>
      <c r="M401" s="8">
        <f>Inputs!M$100</f>
        <v>0</v>
      </c>
      <c r="N401" s="8">
        <f>Inputs!N$100</f>
        <v>0</v>
      </c>
      <c r="O401" s="8">
        <f>Inputs!O$100</f>
        <v>0</v>
      </c>
      <c r="P401" s="8">
        <f>Inputs!P$100</f>
        <v>0</v>
      </c>
      <c r="Q401" s="8">
        <f>Inputs!Q$100</f>
        <v>0</v>
      </c>
      <c r="R401" s="8">
        <f>Inputs!R$100</f>
        <v>0</v>
      </c>
      <c r="S401" s="8">
        <f>Inputs!S$100</f>
        <v>0</v>
      </c>
      <c r="T401" s="8">
        <f>Inputs!T$100</f>
        <v>0</v>
      </c>
      <c r="U401" s="8">
        <f>Inputs!U$100</f>
        <v>0</v>
      </c>
      <c r="V401" s="8">
        <f>Inputs!V$100</f>
        <v>0</v>
      </c>
      <c r="W401" s="8">
        <f>Inputs!W$100</f>
        <v>0</v>
      </c>
      <c r="X401" s="8">
        <f>Inputs!X$100</f>
        <v>0</v>
      </c>
      <c r="Y401" s="8">
        <f>Inputs!Y$100</f>
        <v>0</v>
      </c>
      <c r="Z401" s="8">
        <f>Inputs!Z$100</f>
        <v>0</v>
      </c>
      <c r="AA401" s="8">
        <f>Inputs!AA$100</f>
        <v>0</v>
      </c>
      <c r="AB401" s="8">
        <f>Inputs!AB$100</f>
        <v>0</v>
      </c>
      <c r="AC401" s="8">
        <f>Inputs!AC$100</f>
        <v>0</v>
      </c>
    </row>
    <row r="402" spans="1:29" outlineLevel="3" x14ac:dyDescent="0.25">
      <c r="A402" s="83"/>
      <c r="B402" s="83"/>
      <c r="C402" s="18"/>
      <c r="D402" s="19"/>
      <c r="E402" s="12" t="str">
        <f>Time!E$26</f>
        <v>Last pre forecast flag</v>
      </c>
      <c r="F402" s="3"/>
      <c r="G402" s="3" t="str">
        <f>Time!G$26</f>
        <v>flag</v>
      </c>
      <c r="H402" s="3"/>
      <c r="I402" s="3"/>
      <c r="J402" s="3">
        <f>Time!J$26</f>
        <v>0</v>
      </c>
      <c r="K402" s="3">
        <f>Time!K$26</f>
        <v>0</v>
      </c>
      <c r="L402" s="3">
        <f>Time!L$26</f>
        <v>0</v>
      </c>
      <c r="M402" s="3">
        <f>Time!M$26</f>
        <v>0</v>
      </c>
      <c r="N402" s="3">
        <f>Time!N$26</f>
        <v>0</v>
      </c>
      <c r="O402" s="3">
        <f>Time!O$26</f>
        <v>0</v>
      </c>
      <c r="P402" s="3">
        <f>Time!P$26</f>
        <v>0</v>
      </c>
      <c r="Q402" s="3">
        <f>Time!Q$26</f>
        <v>0</v>
      </c>
      <c r="R402" s="3">
        <f>Time!R$26</f>
        <v>0</v>
      </c>
      <c r="S402" s="3">
        <f>Time!S$26</f>
        <v>0</v>
      </c>
      <c r="T402" s="3">
        <f>Time!T$26</f>
        <v>0</v>
      </c>
      <c r="U402" s="3">
        <f>Time!U$26</f>
        <v>0</v>
      </c>
      <c r="V402" s="3">
        <f>Time!V$26</f>
        <v>1</v>
      </c>
      <c r="W402" s="3">
        <f>Time!W$26</f>
        <v>0</v>
      </c>
      <c r="X402" s="3">
        <f>Time!X$26</f>
        <v>0</v>
      </c>
      <c r="Y402" s="3">
        <f>Time!Y$26</f>
        <v>0</v>
      </c>
      <c r="Z402" s="3">
        <f>Time!Z$26</f>
        <v>0</v>
      </c>
      <c r="AA402" s="3">
        <f>Time!AA$26</f>
        <v>0</v>
      </c>
      <c r="AB402" s="3">
        <f>Time!AB$26</f>
        <v>0</v>
      </c>
      <c r="AC402" s="3">
        <f>Time!AC$26</f>
        <v>0</v>
      </c>
    </row>
    <row r="403" spans="1:29" outlineLevel="3" x14ac:dyDescent="0.25">
      <c r="A403" s="82"/>
      <c r="B403" s="82"/>
      <c r="E403" s="23" t="s">
        <v>425</v>
      </c>
      <c r="G403" s="23" t="s">
        <v>140</v>
      </c>
      <c r="H403" s="2"/>
      <c r="J403" s="2">
        <f t="shared" ref="J403:AC403" si="157">IF(J$402=1,1,I403*(1-J$401)*(1+J395))</f>
        <v>0</v>
      </c>
      <c r="K403" s="2">
        <f t="shared" si="157"/>
        <v>0</v>
      </c>
      <c r="L403" s="2">
        <f t="shared" si="157"/>
        <v>0</v>
      </c>
      <c r="M403" s="2">
        <f t="shared" si="157"/>
        <v>0</v>
      </c>
      <c r="N403" s="2">
        <f t="shared" si="157"/>
        <v>0</v>
      </c>
      <c r="O403" s="2">
        <f t="shared" si="157"/>
        <v>0</v>
      </c>
      <c r="P403" s="2">
        <f t="shared" si="157"/>
        <v>0</v>
      </c>
      <c r="Q403" s="2">
        <f t="shared" si="157"/>
        <v>0</v>
      </c>
      <c r="R403" s="2">
        <f t="shared" si="157"/>
        <v>0</v>
      </c>
      <c r="S403" s="2">
        <f t="shared" si="157"/>
        <v>0</v>
      </c>
      <c r="T403" s="2">
        <f t="shared" si="157"/>
        <v>0</v>
      </c>
      <c r="U403" s="2">
        <f t="shared" si="157"/>
        <v>0</v>
      </c>
      <c r="V403" s="2">
        <f t="shared" si="157"/>
        <v>1</v>
      </c>
      <c r="W403" s="2">
        <f t="shared" si="157"/>
        <v>1</v>
      </c>
      <c r="X403" s="2">
        <f t="shared" si="157"/>
        <v>1</v>
      </c>
      <c r="Y403" s="2">
        <f t="shared" si="157"/>
        <v>1</v>
      </c>
      <c r="Z403" s="2">
        <f t="shared" si="157"/>
        <v>1</v>
      </c>
      <c r="AA403" s="2">
        <f t="shared" si="157"/>
        <v>1</v>
      </c>
      <c r="AB403" s="2">
        <f t="shared" si="157"/>
        <v>1</v>
      </c>
      <c r="AC403" s="2">
        <f t="shared" si="157"/>
        <v>1</v>
      </c>
    </row>
    <row r="404" spans="1:29" outlineLevel="4" x14ac:dyDescent="0.25">
      <c r="A404" s="82"/>
      <c r="B404" s="82"/>
      <c r="E404" s="23" t="s">
        <v>426</v>
      </c>
      <c r="G404" s="23" t="s">
        <v>140</v>
      </c>
      <c r="H404" s="2"/>
      <c r="J404" s="2">
        <f t="shared" ref="J404:AC404" si="158">IF(J$402=1,1,I404*(1-J$401)*(1+J396))</f>
        <v>0</v>
      </c>
      <c r="K404" s="2">
        <f t="shared" si="158"/>
        <v>0</v>
      </c>
      <c r="L404" s="2">
        <f t="shared" si="158"/>
        <v>0</v>
      </c>
      <c r="M404" s="2">
        <f t="shared" si="158"/>
        <v>0</v>
      </c>
      <c r="N404" s="2">
        <f t="shared" si="158"/>
        <v>0</v>
      </c>
      <c r="O404" s="2">
        <f t="shared" si="158"/>
        <v>0</v>
      </c>
      <c r="P404" s="2">
        <f t="shared" si="158"/>
        <v>0</v>
      </c>
      <c r="Q404" s="2">
        <f t="shared" si="158"/>
        <v>0</v>
      </c>
      <c r="R404" s="2">
        <f t="shared" si="158"/>
        <v>0</v>
      </c>
      <c r="S404" s="2">
        <f t="shared" si="158"/>
        <v>0</v>
      </c>
      <c r="T404" s="2">
        <f t="shared" si="158"/>
        <v>0</v>
      </c>
      <c r="U404" s="2">
        <f t="shared" si="158"/>
        <v>0</v>
      </c>
      <c r="V404" s="2">
        <f t="shared" si="158"/>
        <v>1</v>
      </c>
      <c r="W404" s="2">
        <f t="shared" si="158"/>
        <v>1</v>
      </c>
      <c r="X404" s="2">
        <f t="shared" si="158"/>
        <v>1</v>
      </c>
      <c r="Y404" s="2">
        <f t="shared" si="158"/>
        <v>1</v>
      </c>
      <c r="Z404" s="2">
        <f t="shared" si="158"/>
        <v>1</v>
      </c>
      <c r="AA404" s="2">
        <f t="shared" si="158"/>
        <v>1</v>
      </c>
      <c r="AB404" s="2">
        <f t="shared" si="158"/>
        <v>1</v>
      </c>
      <c r="AC404" s="2">
        <f t="shared" si="158"/>
        <v>1</v>
      </c>
    </row>
    <row r="405" spans="1:29" outlineLevel="4" x14ac:dyDescent="0.25">
      <c r="A405" s="82"/>
      <c r="B405" s="82"/>
      <c r="E405" s="23" t="s">
        <v>427</v>
      </c>
      <c r="G405" s="23" t="s">
        <v>140</v>
      </c>
      <c r="H405" s="2"/>
      <c r="J405" s="2">
        <f t="shared" ref="J405:AC405" si="159">IF(J$402=1,1,I405*(1-J$401)*(1+J397))</f>
        <v>0</v>
      </c>
      <c r="K405" s="2">
        <f t="shared" si="159"/>
        <v>0</v>
      </c>
      <c r="L405" s="2">
        <f t="shared" si="159"/>
        <v>0</v>
      </c>
      <c r="M405" s="2">
        <f t="shared" si="159"/>
        <v>0</v>
      </c>
      <c r="N405" s="2">
        <f t="shared" si="159"/>
        <v>0</v>
      </c>
      <c r="O405" s="2">
        <f t="shared" si="159"/>
        <v>0</v>
      </c>
      <c r="P405" s="2">
        <f t="shared" si="159"/>
        <v>0</v>
      </c>
      <c r="Q405" s="2">
        <f t="shared" si="159"/>
        <v>0</v>
      </c>
      <c r="R405" s="2">
        <f t="shared" si="159"/>
        <v>0</v>
      </c>
      <c r="S405" s="2">
        <f t="shared" si="159"/>
        <v>0</v>
      </c>
      <c r="T405" s="2">
        <f t="shared" si="159"/>
        <v>0</v>
      </c>
      <c r="U405" s="2">
        <f t="shared" si="159"/>
        <v>0</v>
      </c>
      <c r="V405" s="2">
        <f t="shared" si="159"/>
        <v>1</v>
      </c>
      <c r="W405" s="2">
        <f t="shared" si="159"/>
        <v>1</v>
      </c>
      <c r="X405" s="2">
        <f t="shared" si="159"/>
        <v>1</v>
      </c>
      <c r="Y405" s="2">
        <f t="shared" si="159"/>
        <v>1</v>
      </c>
      <c r="Z405" s="2">
        <f t="shared" si="159"/>
        <v>1</v>
      </c>
      <c r="AA405" s="2">
        <f t="shared" si="159"/>
        <v>1</v>
      </c>
      <c r="AB405" s="2">
        <f t="shared" si="159"/>
        <v>1</v>
      </c>
      <c r="AC405" s="2">
        <f t="shared" si="159"/>
        <v>1</v>
      </c>
    </row>
    <row r="406" spans="1:29" outlineLevel="4" x14ac:dyDescent="0.25">
      <c r="A406" s="82"/>
      <c r="B406" s="82"/>
      <c r="E406" s="23" t="s">
        <v>428</v>
      </c>
      <c r="G406" s="23" t="s">
        <v>140</v>
      </c>
      <c r="H406" s="2"/>
      <c r="J406" s="2">
        <f t="shared" ref="J406:AC406" si="160">IF(J$402=1,1,I406*(1-J$401)*(1+J398))</f>
        <v>0</v>
      </c>
      <c r="K406" s="2">
        <f t="shared" si="160"/>
        <v>0</v>
      </c>
      <c r="L406" s="2">
        <f t="shared" si="160"/>
        <v>0</v>
      </c>
      <c r="M406" s="2">
        <f t="shared" si="160"/>
        <v>0</v>
      </c>
      <c r="N406" s="2">
        <f t="shared" si="160"/>
        <v>0</v>
      </c>
      <c r="O406" s="2">
        <f t="shared" si="160"/>
        <v>0</v>
      </c>
      <c r="P406" s="2">
        <f t="shared" si="160"/>
        <v>0</v>
      </c>
      <c r="Q406" s="2">
        <f t="shared" si="160"/>
        <v>0</v>
      </c>
      <c r="R406" s="2">
        <f t="shared" si="160"/>
        <v>0</v>
      </c>
      <c r="S406" s="2">
        <f t="shared" si="160"/>
        <v>0</v>
      </c>
      <c r="T406" s="2">
        <f t="shared" si="160"/>
        <v>0</v>
      </c>
      <c r="U406" s="2">
        <f t="shared" si="160"/>
        <v>0</v>
      </c>
      <c r="V406" s="2">
        <f t="shared" si="160"/>
        <v>1</v>
      </c>
      <c r="W406" s="2">
        <f t="shared" si="160"/>
        <v>1</v>
      </c>
      <c r="X406" s="2">
        <f t="shared" si="160"/>
        <v>1</v>
      </c>
      <c r="Y406" s="2">
        <f t="shared" si="160"/>
        <v>1</v>
      </c>
      <c r="Z406" s="2">
        <f t="shared" si="160"/>
        <v>1</v>
      </c>
      <c r="AA406" s="2">
        <f t="shared" si="160"/>
        <v>1</v>
      </c>
      <c r="AB406" s="2">
        <f t="shared" si="160"/>
        <v>1</v>
      </c>
      <c r="AC406" s="2">
        <f t="shared" si="160"/>
        <v>1</v>
      </c>
    </row>
    <row r="407" spans="1:29" outlineLevel="4" x14ac:dyDescent="0.25">
      <c r="A407" s="82"/>
      <c r="B407" s="82"/>
      <c r="E407" s="23" t="s">
        <v>429</v>
      </c>
      <c r="G407" s="23" t="s">
        <v>140</v>
      </c>
      <c r="H407" s="2"/>
      <c r="J407" s="2">
        <f t="shared" ref="J407:AC407" si="161">IF(J$402=1,1,I407*(1-J$401)*(1+J399))</f>
        <v>0</v>
      </c>
      <c r="K407" s="2">
        <f t="shared" si="161"/>
        <v>0</v>
      </c>
      <c r="L407" s="2">
        <f t="shared" si="161"/>
        <v>0</v>
      </c>
      <c r="M407" s="2">
        <f t="shared" si="161"/>
        <v>0</v>
      </c>
      <c r="N407" s="2">
        <f t="shared" si="161"/>
        <v>0</v>
      </c>
      <c r="O407" s="2">
        <f t="shared" si="161"/>
        <v>0</v>
      </c>
      <c r="P407" s="2">
        <f t="shared" si="161"/>
        <v>0</v>
      </c>
      <c r="Q407" s="2">
        <f t="shared" si="161"/>
        <v>0</v>
      </c>
      <c r="R407" s="2">
        <f t="shared" si="161"/>
        <v>0</v>
      </c>
      <c r="S407" s="2">
        <f t="shared" si="161"/>
        <v>0</v>
      </c>
      <c r="T407" s="2">
        <f t="shared" si="161"/>
        <v>0</v>
      </c>
      <c r="U407" s="2">
        <f t="shared" si="161"/>
        <v>0</v>
      </c>
      <c r="V407" s="2">
        <f t="shared" si="161"/>
        <v>1</v>
      </c>
      <c r="W407" s="2">
        <f t="shared" si="161"/>
        <v>1</v>
      </c>
      <c r="X407" s="2">
        <f t="shared" si="161"/>
        <v>1</v>
      </c>
      <c r="Y407" s="2">
        <f t="shared" si="161"/>
        <v>1</v>
      </c>
      <c r="Z407" s="2">
        <f t="shared" si="161"/>
        <v>1</v>
      </c>
      <c r="AA407" s="2">
        <f t="shared" si="161"/>
        <v>1</v>
      </c>
      <c r="AB407" s="2">
        <f t="shared" si="161"/>
        <v>1</v>
      </c>
      <c r="AC407" s="2">
        <f t="shared" si="161"/>
        <v>1</v>
      </c>
    </row>
    <row r="408" spans="1:29" outlineLevel="4" x14ac:dyDescent="0.25">
      <c r="A408" s="82"/>
      <c r="B408" s="82"/>
      <c r="E408" s="23" t="s">
        <v>430</v>
      </c>
      <c r="G408" s="23" t="s">
        <v>140</v>
      </c>
      <c r="H408" s="2"/>
      <c r="J408" s="2">
        <f t="shared" ref="J408:AC408" si="162">IF(J$402=1,1,I408*(1-J$401)*(1+J400))</f>
        <v>0</v>
      </c>
      <c r="K408" s="2">
        <f t="shared" si="162"/>
        <v>0</v>
      </c>
      <c r="L408" s="2">
        <f t="shared" si="162"/>
        <v>0</v>
      </c>
      <c r="M408" s="2">
        <f t="shared" si="162"/>
        <v>0</v>
      </c>
      <c r="N408" s="2">
        <f t="shared" si="162"/>
        <v>0</v>
      </c>
      <c r="O408" s="2">
        <f t="shared" si="162"/>
        <v>0</v>
      </c>
      <c r="P408" s="2">
        <f t="shared" si="162"/>
        <v>0</v>
      </c>
      <c r="Q408" s="2">
        <f t="shared" si="162"/>
        <v>0</v>
      </c>
      <c r="R408" s="2">
        <f t="shared" si="162"/>
        <v>0</v>
      </c>
      <c r="S408" s="2">
        <f t="shared" si="162"/>
        <v>0</v>
      </c>
      <c r="T408" s="2">
        <f t="shared" si="162"/>
        <v>0</v>
      </c>
      <c r="U408" s="2">
        <f t="shared" si="162"/>
        <v>0</v>
      </c>
      <c r="V408" s="2">
        <f t="shared" si="162"/>
        <v>1</v>
      </c>
      <c r="W408" s="2">
        <f t="shared" si="162"/>
        <v>1</v>
      </c>
      <c r="X408" s="2">
        <f t="shared" si="162"/>
        <v>1</v>
      </c>
      <c r="Y408" s="2">
        <f t="shared" si="162"/>
        <v>1</v>
      </c>
      <c r="Z408" s="2">
        <f t="shared" si="162"/>
        <v>1</v>
      </c>
      <c r="AA408" s="2">
        <f t="shared" si="162"/>
        <v>1</v>
      </c>
      <c r="AB408" s="2">
        <f t="shared" si="162"/>
        <v>1</v>
      </c>
      <c r="AC408" s="2">
        <f t="shared" si="162"/>
        <v>1</v>
      </c>
    </row>
    <row r="409" spans="1:29" outlineLevel="2" x14ac:dyDescent="0.25">
      <c r="A409" s="82"/>
      <c r="B409" s="82"/>
    </row>
    <row r="410" spans="1:29" outlineLevel="1" x14ac:dyDescent="0.25">
      <c r="B410" s="22" t="s">
        <v>431</v>
      </c>
    </row>
    <row r="411" spans="1:29" outlineLevel="2" x14ac:dyDescent="0.25">
      <c r="B411" s="22" t="s">
        <v>432</v>
      </c>
    </row>
    <row r="412" spans="1:29" outlineLevel="3" x14ac:dyDescent="0.25">
      <c r="E412" s="23" t="str">
        <f t="shared" ref="E412:AC412" si="163">E$386</f>
        <v xml:space="preserve">Energy adjustment true-up - real (WR) </v>
      </c>
      <c r="F412" s="1"/>
      <c r="G412" s="1" t="str">
        <f t="shared" si="163"/>
        <v>£m</v>
      </c>
      <c r="H412" s="1">
        <f t="shared" si="163"/>
        <v>0</v>
      </c>
      <c r="I412" s="1"/>
      <c r="J412" s="1">
        <f t="shared" si="163"/>
        <v>0</v>
      </c>
      <c r="K412" s="1">
        <f t="shared" si="163"/>
        <v>0</v>
      </c>
      <c r="L412" s="1">
        <f t="shared" si="163"/>
        <v>0</v>
      </c>
      <c r="M412" s="1">
        <f t="shared" si="163"/>
        <v>0</v>
      </c>
      <c r="N412" s="1">
        <f t="shared" si="163"/>
        <v>0</v>
      </c>
      <c r="O412" s="1">
        <f t="shared" si="163"/>
        <v>0</v>
      </c>
      <c r="P412" s="1">
        <f t="shared" si="163"/>
        <v>0</v>
      </c>
      <c r="Q412" s="1">
        <f t="shared" si="163"/>
        <v>0</v>
      </c>
      <c r="R412" s="1">
        <f t="shared" si="163"/>
        <v>0</v>
      </c>
      <c r="S412" s="1">
        <f t="shared" si="163"/>
        <v>0</v>
      </c>
      <c r="T412" s="1">
        <f t="shared" si="163"/>
        <v>0</v>
      </c>
      <c r="U412" s="1">
        <f t="shared" si="163"/>
        <v>0</v>
      </c>
      <c r="V412" s="1">
        <f t="shared" si="163"/>
        <v>0</v>
      </c>
      <c r="W412" s="1">
        <f t="shared" si="163"/>
        <v>0</v>
      </c>
      <c r="X412" s="1">
        <f t="shared" si="163"/>
        <v>0</v>
      </c>
      <c r="Y412" s="1">
        <f t="shared" si="163"/>
        <v>0</v>
      </c>
      <c r="Z412" s="1">
        <f t="shared" si="163"/>
        <v>0</v>
      </c>
      <c r="AA412" s="1">
        <f t="shared" si="163"/>
        <v>0</v>
      </c>
      <c r="AB412" s="1">
        <f t="shared" si="163"/>
        <v>0</v>
      </c>
      <c r="AC412" s="1">
        <f t="shared" si="163"/>
        <v>0</v>
      </c>
    </row>
    <row r="413" spans="1:29" outlineLevel="4" x14ac:dyDescent="0.25">
      <c r="E413" s="23" t="str">
        <f t="shared" ref="E413:AC413" si="164">E$387</f>
        <v xml:space="preserve">Energy adjustment true-up - real (WN+) </v>
      </c>
      <c r="F413" s="1"/>
      <c r="G413" s="1" t="str">
        <f t="shared" si="164"/>
        <v>£m</v>
      </c>
      <c r="H413" s="1">
        <f t="shared" si="164"/>
        <v>0</v>
      </c>
      <c r="I413" s="1"/>
      <c r="J413" s="1">
        <f t="shared" si="164"/>
        <v>0</v>
      </c>
      <c r="K413" s="1">
        <f t="shared" si="164"/>
        <v>0</v>
      </c>
      <c r="L413" s="1">
        <f t="shared" si="164"/>
        <v>0</v>
      </c>
      <c r="M413" s="1">
        <f t="shared" si="164"/>
        <v>0</v>
      </c>
      <c r="N413" s="1">
        <f t="shared" si="164"/>
        <v>0</v>
      </c>
      <c r="O413" s="1">
        <f t="shared" si="164"/>
        <v>0</v>
      </c>
      <c r="P413" s="1">
        <f t="shared" si="164"/>
        <v>0</v>
      </c>
      <c r="Q413" s="1">
        <f t="shared" si="164"/>
        <v>0</v>
      </c>
      <c r="R413" s="1">
        <f t="shared" si="164"/>
        <v>0</v>
      </c>
      <c r="S413" s="1">
        <f t="shared" si="164"/>
        <v>0</v>
      </c>
      <c r="T413" s="1">
        <f t="shared" si="164"/>
        <v>0</v>
      </c>
      <c r="U413" s="1">
        <f t="shared" si="164"/>
        <v>0</v>
      </c>
      <c r="V413" s="1">
        <f t="shared" si="164"/>
        <v>0</v>
      </c>
      <c r="W413" s="1">
        <f t="shared" si="164"/>
        <v>0</v>
      </c>
      <c r="X413" s="1">
        <f t="shared" si="164"/>
        <v>0</v>
      </c>
      <c r="Y413" s="1">
        <f t="shared" si="164"/>
        <v>0</v>
      </c>
      <c r="Z413" s="1">
        <f t="shared" si="164"/>
        <v>0</v>
      </c>
      <c r="AA413" s="1">
        <f t="shared" si="164"/>
        <v>0</v>
      </c>
      <c r="AB413" s="1">
        <f t="shared" si="164"/>
        <v>0</v>
      </c>
      <c r="AC413" s="1">
        <f t="shared" si="164"/>
        <v>0</v>
      </c>
    </row>
    <row r="414" spans="1:29" outlineLevel="4" x14ac:dyDescent="0.25">
      <c r="E414" s="23" t="str">
        <f t="shared" ref="E414:AC414" si="165">E$388</f>
        <v xml:space="preserve">Energy adjustment true-up - real (WWN+) </v>
      </c>
      <c r="F414" s="1"/>
      <c r="G414" s="1" t="str">
        <f t="shared" si="165"/>
        <v>£m</v>
      </c>
      <c r="H414" s="1">
        <f t="shared" si="165"/>
        <v>0</v>
      </c>
      <c r="I414" s="1"/>
      <c r="J414" s="1">
        <f t="shared" si="165"/>
        <v>0</v>
      </c>
      <c r="K414" s="1">
        <f t="shared" si="165"/>
        <v>0</v>
      </c>
      <c r="L414" s="1">
        <f t="shared" si="165"/>
        <v>0</v>
      </c>
      <c r="M414" s="1">
        <f t="shared" si="165"/>
        <v>0</v>
      </c>
      <c r="N414" s="1">
        <f t="shared" si="165"/>
        <v>0</v>
      </c>
      <c r="O414" s="1">
        <f t="shared" si="165"/>
        <v>0</v>
      </c>
      <c r="P414" s="1">
        <f t="shared" si="165"/>
        <v>0</v>
      </c>
      <c r="Q414" s="1">
        <f t="shared" si="165"/>
        <v>0</v>
      </c>
      <c r="R414" s="1">
        <f t="shared" si="165"/>
        <v>0</v>
      </c>
      <c r="S414" s="1">
        <f t="shared" si="165"/>
        <v>0</v>
      </c>
      <c r="T414" s="1">
        <f t="shared" si="165"/>
        <v>0</v>
      </c>
      <c r="U414" s="1">
        <f t="shared" si="165"/>
        <v>0</v>
      </c>
      <c r="V414" s="1">
        <f t="shared" si="165"/>
        <v>0</v>
      </c>
      <c r="W414" s="1">
        <f t="shared" si="165"/>
        <v>0</v>
      </c>
      <c r="X414" s="1">
        <f t="shared" si="165"/>
        <v>0</v>
      </c>
      <c r="Y414" s="1">
        <f t="shared" si="165"/>
        <v>0</v>
      </c>
      <c r="Z414" s="1">
        <f t="shared" si="165"/>
        <v>0</v>
      </c>
      <c r="AA414" s="1">
        <f t="shared" si="165"/>
        <v>0</v>
      </c>
      <c r="AB414" s="1">
        <f t="shared" si="165"/>
        <v>0</v>
      </c>
      <c r="AC414" s="1">
        <f t="shared" si="165"/>
        <v>0</v>
      </c>
    </row>
    <row r="415" spans="1:29" outlineLevel="4" x14ac:dyDescent="0.25">
      <c r="E415" s="23" t="str">
        <f t="shared" ref="E415:AC415" si="166">E$389</f>
        <v xml:space="preserve">Energy adjustment true-up - real (BIO) </v>
      </c>
      <c r="F415" s="1"/>
      <c r="G415" s="1" t="str">
        <f t="shared" si="166"/>
        <v>£m</v>
      </c>
      <c r="H415" s="1">
        <f t="shared" si="166"/>
        <v>0</v>
      </c>
      <c r="I415" s="1"/>
      <c r="J415" s="1">
        <f t="shared" si="166"/>
        <v>0</v>
      </c>
      <c r="K415" s="1">
        <f t="shared" si="166"/>
        <v>0</v>
      </c>
      <c r="L415" s="1">
        <f t="shared" si="166"/>
        <v>0</v>
      </c>
      <c r="M415" s="1">
        <f t="shared" si="166"/>
        <v>0</v>
      </c>
      <c r="N415" s="1">
        <f t="shared" si="166"/>
        <v>0</v>
      </c>
      <c r="O415" s="1">
        <f t="shared" si="166"/>
        <v>0</v>
      </c>
      <c r="P415" s="1">
        <f t="shared" si="166"/>
        <v>0</v>
      </c>
      <c r="Q415" s="1">
        <f t="shared" si="166"/>
        <v>0</v>
      </c>
      <c r="R415" s="1">
        <f t="shared" si="166"/>
        <v>0</v>
      </c>
      <c r="S415" s="1">
        <f t="shared" si="166"/>
        <v>0</v>
      </c>
      <c r="T415" s="1">
        <f t="shared" si="166"/>
        <v>0</v>
      </c>
      <c r="U415" s="1">
        <f t="shared" si="166"/>
        <v>0</v>
      </c>
      <c r="V415" s="1">
        <f t="shared" si="166"/>
        <v>0</v>
      </c>
      <c r="W415" s="1">
        <f t="shared" si="166"/>
        <v>0</v>
      </c>
      <c r="X415" s="1">
        <f t="shared" si="166"/>
        <v>0</v>
      </c>
      <c r="Y415" s="1">
        <f t="shared" si="166"/>
        <v>0</v>
      </c>
      <c r="Z415" s="1">
        <f t="shared" si="166"/>
        <v>0</v>
      </c>
      <c r="AA415" s="1">
        <f t="shared" si="166"/>
        <v>0</v>
      </c>
      <c r="AB415" s="1">
        <f t="shared" si="166"/>
        <v>0</v>
      </c>
      <c r="AC415" s="1">
        <f t="shared" si="166"/>
        <v>0</v>
      </c>
    </row>
    <row r="416" spans="1:29" outlineLevel="4" x14ac:dyDescent="0.25">
      <c r="E416" s="23" t="str">
        <f t="shared" ref="E416:AC416" si="167">E$390</f>
        <v xml:space="preserve">Energy adjustment true-up - real (ADDN1) </v>
      </c>
      <c r="F416" s="1"/>
      <c r="G416" s="1" t="str">
        <f t="shared" si="167"/>
        <v>£m</v>
      </c>
      <c r="H416" s="1">
        <f t="shared" si="167"/>
        <v>0</v>
      </c>
      <c r="I416" s="1"/>
      <c r="J416" s="1">
        <f t="shared" si="167"/>
        <v>0</v>
      </c>
      <c r="K416" s="1">
        <f t="shared" si="167"/>
        <v>0</v>
      </c>
      <c r="L416" s="1">
        <f t="shared" si="167"/>
        <v>0</v>
      </c>
      <c r="M416" s="1">
        <f t="shared" si="167"/>
        <v>0</v>
      </c>
      <c r="N416" s="1">
        <f t="shared" si="167"/>
        <v>0</v>
      </c>
      <c r="O416" s="1">
        <f t="shared" si="167"/>
        <v>0</v>
      </c>
      <c r="P416" s="1">
        <f t="shared" si="167"/>
        <v>0</v>
      </c>
      <c r="Q416" s="1">
        <f t="shared" si="167"/>
        <v>0</v>
      </c>
      <c r="R416" s="1">
        <f t="shared" si="167"/>
        <v>0</v>
      </c>
      <c r="S416" s="1">
        <f t="shared" si="167"/>
        <v>0</v>
      </c>
      <c r="T416" s="1">
        <f t="shared" si="167"/>
        <v>0</v>
      </c>
      <c r="U416" s="1">
        <f t="shared" si="167"/>
        <v>0</v>
      </c>
      <c r="V416" s="1">
        <f t="shared" si="167"/>
        <v>0</v>
      </c>
      <c r="W416" s="1">
        <f t="shared" si="167"/>
        <v>0</v>
      </c>
      <c r="X416" s="1">
        <f t="shared" si="167"/>
        <v>0</v>
      </c>
      <c r="Y416" s="1">
        <f t="shared" si="167"/>
        <v>0</v>
      </c>
      <c r="Z416" s="1">
        <f t="shared" si="167"/>
        <v>0</v>
      </c>
      <c r="AA416" s="1">
        <f t="shared" si="167"/>
        <v>0</v>
      </c>
      <c r="AB416" s="1">
        <f t="shared" si="167"/>
        <v>0</v>
      </c>
      <c r="AC416" s="1">
        <f t="shared" si="167"/>
        <v>0</v>
      </c>
    </row>
    <row r="417" spans="1:29" outlineLevel="4" x14ac:dyDescent="0.25">
      <c r="E417" s="23" t="str">
        <f>E$391</f>
        <v xml:space="preserve">Energy adjustment true-up - real (ADDN2) </v>
      </c>
      <c r="F417" s="1"/>
      <c r="G417" s="1" t="str">
        <f t="shared" ref="G417:AC417" si="168">G$391</f>
        <v>£m</v>
      </c>
      <c r="H417" s="1">
        <f t="shared" si="168"/>
        <v>0</v>
      </c>
      <c r="I417" s="1"/>
      <c r="J417" s="1">
        <f t="shared" si="168"/>
        <v>0</v>
      </c>
      <c r="K417" s="1">
        <f t="shared" si="168"/>
        <v>0</v>
      </c>
      <c r="L417" s="1">
        <f t="shared" si="168"/>
        <v>0</v>
      </c>
      <c r="M417" s="1">
        <f t="shared" si="168"/>
        <v>0</v>
      </c>
      <c r="N417" s="1">
        <f t="shared" si="168"/>
        <v>0</v>
      </c>
      <c r="O417" s="1">
        <f t="shared" si="168"/>
        <v>0</v>
      </c>
      <c r="P417" s="1">
        <f t="shared" si="168"/>
        <v>0</v>
      </c>
      <c r="Q417" s="1">
        <f t="shared" si="168"/>
        <v>0</v>
      </c>
      <c r="R417" s="1">
        <f t="shared" si="168"/>
        <v>0</v>
      </c>
      <c r="S417" s="1">
        <f t="shared" si="168"/>
        <v>0</v>
      </c>
      <c r="T417" s="1">
        <f t="shared" si="168"/>
        <v>0</v>
      </c>
      <c r="U417" s="1">
        <f t="shared" si="168"/>
        <v>0</v>
      </c>
      <c r="V417" s="1">
        <f t="shared" si="168"/>
        <v>0</v>
      </c>
      <c r="W417" s="1">
        <f t="shared" si="168"/>
        <v>0</v>
      </c>
      <c r="X417" s="1">
        <f t="shared" si="168"/>
        <v>0</v>
      </c>
      <c r="Y417" s="1">
        <f t="shared" si="168"/>
        <v>0</v>
      </c>
      <c r="Z417" s="1">
        <f t="shared" si="168"/>
        <v>0</v>
      </c>
      <c r="AA417" s="1">
        <f t="shared" si="168"/>
        <v>0</v>
      </c>
      <c r="AB417" s="1">
        <f t="shared" si="168"/>
        <v>0</v>
      </c>
      <c r="AC417" s="1">
        <f t="shared" si="168"/>
        <v>0</v>
      </c>
    </row>
    <row r="418" spans="1:29" outlineLevel="3" x14ac:dyDescent="0.25">
      <c r="E418" s="23" t="str">
        <f t="shared" ref="E418:AC418" si="169">E$403</f>
        <v xml:space="preserve">Net FS and RPE adjustment factor for energy (WR) </v>
      </c>
      <c r="F418" s="2"/>
      <c r="G418" s="2" t="str">
        <f t="shared" si="169"/>
        <v>%</v>
      </c>
      <c r="H418" s="2"/>
      <c r="I418" s="2"/>
      <c r="J418" s="2">
        <f t="shared" si="169"/>
        <v>0</v>
      </c>
      <c r="K418" s="2">
        <f>K$403</f>
        <v>0</v>
      </c>
      <c r="L418" s="2">
        <f t="shared" si="169"/>
        <v>0</v>
      </c>
      <c r="M418" s="2">
        <f t="shared" si="169"/>
        <v>0</v>
      </c>
      <c r="N418" s="2">
        <f t="shared" si="169"/>
        <v>0</v>
      </c>
      <c r="O418" s="2">
        <f t="shared" si="169"/>
        <v>0</v>
      </c>
      <c r="P418" s="2">
        <f t="shared" si="169"/>
        <v>0</v>
      </c>
      <c r="Q418" s="2">
        <f t="shared" si="169"/>
        <v>0</v>
      </c>
      <c r="R418" s="2">
        <f t="shared" si="169"/>
        <v>0</v>
      </c>
      <c r="S418" s="2">
        <f t="shared" si="169"/>
        <v>0</v>
      </c>
      <c r="T418" s="2">
        <f t="shared" si="169"/>
        <v>0</v>
      </c>
      <c r="U418" s="2">
        <f t="shared" si="169"/>
        <v>0</v>
      </c>
      <c r="V418" s="2">
        <f t="shared" si="169"/>
        <v>1</v>
      </c>
      <c r="W418" s="2">
        <f t="shared" si="169"/>
        <v>1</v>
      </c>
      <c r="X418" s="2">
        <f t="shared" si="169"/>
        <v>1</v>
      </c>
      <c r="Y418" s="2">
        <f t="shared" si="169"/>
        <v>1</v>
      </c>
      <c r="Z418" s="2">
        <f t="shared" si="169"/>
        <v>1</v>
      </c>
      <c r="AA418" s="2">
        <f t="shared" si="169"/>
        <v>1</v>
      </c>
      <c r="AB418" s="2">
        <f t="shared" si="169"/>
        <v>1</v>
      </c>
      <c r="AC418" s="2">
        <f t="shared" si="169"/>
        <v>1</v>
      </c>
    </row>
    <row r="419" spans="1:29" outlineLevel="4" x14ac:dyDescent="0.25">
      <c r="E419" s="23" t="str">
        <f>E$404</f>
        <v xml:space="preserve">Net FS and RPE adjustment factor for energy (WN+) </v>
      </c>
      <c r="F419" s="2"/>
      <c r="G419" s="2" t="str">
        <f>G$404</f>
        <v>%</v>
      </c>
      <c r="H419" s="2"/>
      <c r="I419" s="2"/>
      <c r="J419" s="2">
        <f t="shared" ref="J419:AC419" si="170">J$404</f>
        <v>0</v>
      </c>
      <c r="K419" s="2">
        <f t="shared" si="170"/>
        <v>0</v>
      </c>
      <c r="L419" s="2">
        <f t="shared" si="170"/>
        <v>0</v>
      </c>
      <c r="M419" s="2">
        <f t="shared" si="170"/>
        <v>0</v>
      </c>
      <c r="N419" s="2">
        <f t="shared" si="170"/>
        <v>0</v>
      </c>
      <c r="O419" s="2">
        <f t="shared" si="170"/>
        <v>0</v>
      </c>
      <c r="P419" s="2">
        <f t="shared" si="170"/>
        <v>0</v>
      </c>
      <c r="Q419" s="2">
        <f t="shared" si="170"/>
        <v>0</v>
      </c>
      <c r="R419" s="2">
        <f t="shared" si="170"/>
        <v>0</v>
      </c>
      <c r="S419" s="2">
        <f t="shared" si="170"/>
        <v>0</v>
      </c>
      <c r="T419" s="2">
        <f t="shared" si="170"/>
        <v>0</v>
      </c>
      <c r="U419" s="2">
        <f t="shared" si="170"/>
        <v>0</v>
      </c>
      <c r="V419" s="2">
        <f t="shared" si="170"/>
        <v>1</v>
      </c>
      <c r="W419" s="2">
        <f t="shared" si="170"/>
        <v>1</v>
      </c>
      <c r="X419" s="2">
        <f t="shared" si="170"/>
        <v>1</v>
      </c>
      <c r="Y419" s="2">
        <f t="shared" si="170"/>
        <v>1</v>
      </c>
      <c r="Z419" s="2">
        <f t="shared" si="170"/>
        <v>1</v>
      </c>
      <c r="AA419" s="2">
        <f t="shared" si="170"/>
        <v>1</v>
      </c>
      <c r="AB419" s="2">
        <f t="shared" si="170"/>
        <v>1</v>
      </c>
      <c r="AC419" s="2">
        <f t="shared" si="170"/>
        <v>1</v>
      </c>
    </row>
    <row r="420" spans="1:29" outlineLevel="4" x14ac:dyDescent="0.25">
      <c r="E420" s="23" t="str">
        <f>E$405</f>
        <v xml:space="preserve">Net FS and RPE adjustment factor for energy (WWN+) </v>
      </c>
      <c r="F420" s="2"/>
      <c r="G420" s="2" t="str">
        <f>G$405</f>
        <v>%</v>
      </c>
      <c r="H420" s="2"/>
      <c r="I420" s="2"/>
      <c r="J420" s="2">
        <f t="shared" ref="J420:AC420" si="171">J$405</f>
        <v>0</v>
      </c>
      <c r="K420" s="2">
        <f t="shared" si="171"/>
        <v>0</v>
      </c>
      <c r="L420" s="2">
        <f t="shared" si="171"/>
        <v>0</v>
      </c>
      <c r="M420" s="2">
        <f t="shared" si="171"/>
        <v>0</v>
      </c>
      <c r="N420" s="2">
        <f t="shared" si="171"/>
        <v>0</v>
      </c>
      <c r="O420" s="2">
        <f t="shared" si="171"/>
        <v>0</v>
      </c>
      <c r="P420" s="2">
        <f t="shared" si="171"/>
        <v>0</v>
      </c>
      <c r="Q420" s="2">
        <f t="shared" si="171"/>
        <v>0</v>
      </c>
      <c r="R420" s="2">
        <f t="shared" si="171"/>
        <v>0</v>
      </c>
      <c r="S420" s="2">
        <f t="shared" si="171"/>
        <v>0</v>
      </c>
      <c r="T420" s="2">
        <f t="shared" si="171"/>
        <v>0</v>
      </c>
      <c r="U420" s="2">
        <f t="shared" si="171"/>
        <v>0</v>
      </c>
      <c r="V420" s="2">
        <f t="shared" si="171"/>
        <v>1</v>
      </c>
      <c r="W420" s="2">
        <f t="shared" si="171"/>
        <v>1</v>
      </c>
      <c r="X420" s="2">
        <f t="shared" si="171"/>
        <v>1</v>
      </c>
      <c r="Y420" s="2">
        <f t="shared" si="171"/>
        <v>1</v>
      </c>
      <c r="Z420" s="2">
        <f t="shared" si="171"/>
        <v>1</v>
      </c>
      <c r="AA420" s="2">
        <f t="shared" si="171"/>
        <v>1</v>
      </c>
      <c r="AB420" s="2">
        <f t="shared" si="171"/>
        <v>1</v>
      </c>
      <c r="AC420" s="2">
        <f t="shared" si="171"/>
        <v>1</v>
      </c>
    </row>
    <row r="421" spans="1:29" outlineLevel="4" x14ac:dyDescent="0.25">
      <c r="E421" s="23" t="str">
        <f>E$406</f>
        <v xml:space="preserve">Net FS and RPE adjustment factor for energy (BIO) </v>
      </c>
      <c r="F421" s="2"/>
      <c r="G421" s="2" t="str">
        <f>G$406</f>
        <v>%</v>
      </c>
      <c r="H421" s="2"/>
      <c r="I421" s="2"/>
      <c r="J421" s="2">
        <f t="shared" ref="J421:AC421" si="172">J$406</f>
        <v>0</v>
      </c>
      <c r="K421" s="2">
        <f t="shared" si="172"/>
        <v>0</v>
      </c>
      <c r="L421" s="2">
        <f t="shared" si="172"/>
        <v>0</v>
      </c>
      <c r="M421" s="2">
        <f t="shared" si="172"/>
        <v>0</v>
      </c>
      <c r="N421" s="2">
        <f t="shared" si="172"/>
        <v>0</v>
      </c>
      <c r="O421" s="2">
        <f t="shared" si="172"/>
        <v>0</v>
      </c>
      <c r="P421" s="2">
        <f t="shared" si="172"/>
        <v>0</v>
      </c>
      <c r="Q421" s="2">
        <f t="shared" si="172"/>
        <v>0</v>
      </c>
      <c r="R421" s="2">
        <f t="shared" si="172"/>
        <v>0</v>
      </c>
      <c r="S421" s="2">
        <f t="shared" si="172"/>
        <v>0</v>
      </c>
      <c r="T421" s="2">
        <f t="shared" si="172"/>
        <v>0</v>
      </c>
      <c r="U421" s="2">
        <f t="shared" si="172"/>
        <v>0</v>
      </c>
      <c r="V421" s="2">
        <f t="shared" si="172"/>
        <v>1</v>
      </c>
      <c r="W421" s="2">
        <f t="shared" si="172"/>
        <v>1</v>
      </c>
      <c r="X421" s="2">
        <f t="shared" si="172"/>
        <v>1</v>
      </c>
      <c r="Y421" s="2">
        <f t="shared" si="172"/>
        <v>1</v>
      </c>
      <c r="Z421" s="2">
        <f t="shared" si="172"/>
        <v>1</v>
      </c>
      <c r="AA421" s="2">
        <f t="shared" si="172"/>
        <v>1</v>
      </c>
      <c r="AB421" s="2">
        <f t="shared" si="172"/>
        <v>1</v>
      </c>
      <c r="AC421" s="2">
        <f t="shared" si="172"/>
        <v>1</v>
      </c>
    </row>
    <row r="422" spans="1:29" outlineLevel="4" x14ac:dyDescent="0.25">
      <c r="E422" s="23" t="str">
        <f>E$407</f>
        <v xml:space="preserve">Net FS and RPE adjustment factor for energy (ADDN1) </v>
      </c>
      <c r="F422" s="2"/>
      <c r="G422" s="2" t="str">
        <f>G$407</f>
        <v>%</v>
      </c>
      <c r="H422" s="2"/>
      <c r="I422" s="2"/>
      <c r="J422" s="2">
        <f t="shared" ref="J422:AC422" si="173">J$407</f>
        <v>0</v>
      </c>
      <c r="K422" s="2">
        <f t="shared" si="173"/>
        <v>0</v>
      </c>
      <c r="L422" s="2">
        <f t="shared" si="173"/>
        <v>0</v>
      </c>
      <c r="M422" s="2">
        <f t="shared" si="173"/>
        <v>0</v>
      </c>
      <c r="N422" s="2">
        <f t="shared" si="173"/>
        <v>0</v>
      </c>
      <c r="O422" s="2">
        <f t="shared" si="173"/>
        <v>0</v>
      </c>
      <c r="P422" s="2">
        <f t="shared" si="173"/>
        <v>0</v>
      </c>
      <c r="Q422" s="2">
        <f t="shared" si="173"/>
        <v>0</v>
      </c>
      <c r="R422" s="2">
        <f t="shared" si="173"/>
        <v>0</v>
      </c>
      <c r="S422" s="2">
        <f t="shared" si="173"/>
        <v>0</v>
      </c>
      <c r="T422" s="2">
        <f t="shared" si="173"/>
        <v>0</v>
      </c>
      <c r="U422" s="2">
        <f t="shared" si="173"/>
        <v>0</v>
      </c>
      <c r="V422" s="2">
        <f t="shared" si="173"/>
        <v>1</v>
      </c>
      <c r="W422" s="2">
        <f t="shared" si="173"/>
        <v>1</v>
      </c>
      <c r="X422" s="2">
        <f t="shared" si="173"/>
        <v>1</v>
      </c>
      <c r="Y422" s="2">
        <f t="shared" si="173"/>
        <v>1</v>
      </c>
      <c r="Z422" s="2">
        <f t="shared" si="173"/>
        <v>1</v>
      </c>
      <c r="AA422" s="2">
        <f t="shared" si="173"/>
        <v>1</v>
      </c>
      <c r="AB422" s="2">
        <f t="shared" si="173"/>
        <v>1</v>
      </c>
      <c r="AC422" s="2">
        <f t="shared" si="173"/>
        <v>1</v>
      </c>
    </row>
    <row r="423" spans="1:29" outlineLevel="4" x14ac:dyDescent="0.25">
      <c r="E423" s="23" t="str">
        <f>E$408</f>
        <v xml:space="preserve">Net FS and RPE adjustment factor for energy (ADDN2) </v>
      </c>
      <c r="F423" s="2"/>
      <c r="G423" s="2" t="str">
        <f>G$408</f>
        <v>%</v>
      </c>
      <c r="H423" s="2"/>
      <c r="I423" s="2"/>
      <c r="J423" s="2">
        <f t="shared" ref="J423:AC423" si="174">J$408</f>
        <v>0</v>
      </c>
      <c r="K423" s="2">
        <f t="shared" si="174"/>
        <v>0</v>
      </c>
      <c r="L423" s="2">
        <f t="shared" si="174"/>
        <v>0</v>
      </c>
      <c r="M423" s="2">
        <f t="shared" si="174"/>
        <v>0</v>
      </c>
      <c r="N423" s="2">
        <f t="shared" si="174"/>
        <v>0</v>
      </c>
      <c r="O423" s="2">
        <f t="shared" si="174"/>
        <v>0</v>
      </c>
      <c r="P423" s="2">
        <f t="shared" si="174"/>
        <v>0</v>
      </c>
      <c r="Q423" s="2">
        <f t="shared" si="174"/>
        <v>0</v>
      </c>
      <c r="R423" s="2">
        <f t="shared" si="174"/>
        <v>0</v>
      </c>
      <c r="S423" s="2">
        <f t="shared" si="174"/>
        <v>0</v>
      </c>
      <c r="T423" s="2">
        <f t="shared" si="174"/>
        <v>0</v>
      </c>
      <c r="U423" s="2">
        <f t="shared" si="174"/>
        <v>0</v>
      </c>
      <c r="V423" s="2">
        <f t="shared" si="174"/>
        <v>1</v>
      </c>
      <c r="W423" s="2">
        <f t="shared" si="174"/>
        <v>1</v>
      </c>
      <c r="X423" s="2">
        <f t="shared" si="174"/>
        <v>1</v>
      </c>
      <c r="Y423" s="2">
        <f t="shared" si="174"/>
        <v>1</v>
      </c>
      <c r="Z423" s="2">
        <f t="shared" si="174"/>
        <v>1</v>
      </c>
      <c r="AA423" s="2">
        <f t="shared" si="174"/>
        <v>1</v>
      </c>
      <c r="AB423" s="2">
        <f t="shared" si="174"/>
        <v>1</v>
      </c>
      <c r="AC423" s="2">
        <f t="shared" si="174"/>
        <v>1</v>
      </c>
    </row>
    <row r="424" spans="1:29" outlineLevel="3" x14ac:dyDescent="0.25">
      <c r="A424" s="11"/>
      <c r="B424" s="11"/>
      <c r="C424" s="18"/>
      <c r="D424" s="19"/>
      <c r="E424" s="12" t="s">
        <v>433</v>
      </c>
      <c r="F424" s="12"/>
      <c r="G424" s="12" t="s">
        <v>148</v>
      </c>
      <c r="H424" s="4">
        <f t="shared" ref="H424:H429" si="175">SUM(X424:AB424)</f>
        <v>0</v>
      </c>
      <c r="I424" s="12"/>
      <c r="J424" s="4">
        <f t="shared" ref="J424:AC424" si="176">J412*J418</f>
        <v>0</v>
      </c>
      <c r="K424" s="4">
        <f t="shared" si="176"/>
        <v>0</v>
      </c>
      <c r="L424" s="4">
        <f t="shared" si="176"/>
        <v>0</v>
      </c>
      <c r="M424" s="4">
        <f t="shared" si="176"/>
        <v>0</v>
      </c>
      <c r="N424" s="4">
        <f t="shared" si="176"/>
        <v>0</v>
      </c>
      <c r="O424" s="4">
        <f t="shared" si="176"/>
        <v>0</v>
      </c>
      <c r="P424" s="4">
        <f t="shared" si="176"/>
        <v>0</v>
      </c>
      <c r="Q424" s="4">
        <f t="shared" si="176"/>
        <v>0</v>
      </c>
      <c r="R424" s="4">
        <f t="shared" si="176"/>
        <v>0</v>
      </c>
      <c r="S424" s="4">
        <f t="shared" si="176"/>
        <v>0</v>
      </c>
      <c r="T424" s="4">
        <f t="shared" si="176"/>
        <v>0</v>
      </c>
      <c r="U424" s="4">
        <f t="shared" si="176"/>
        <v>0</v>
      </c>
      <c r="V424" s="4">
        <f t="shared" si="176"/>
        <v>0</v>
      </c>
      <c r="W424" s="4">
        <f t="shared" si="176"/>
        <v>0</v>
      </c>
      <c r="X424" s="4">
        <f t="shared" si="176"/>
        <v>0</v>
      </c>
      <c r="Y424" s="4">
        <f t="shared" si="176"/>
        <v>0</v>
      </c>
      <c r="Z424" s="4">
        <f t="shared" si="176"/>
        <v>0</v>
      </c>
      <c r="AA424" s="4">
        <f t="shared" si="176"/>
        <v>0</v>
      </c>
      <c r="AB424" s="4">
        <f t="shared" si="176"/>
        <v>0</v>
      </c>
      <c r="AC424" s="4">
        <f t="shared" si="176"/>
        <v>0</v>
      </c>
    </row>
    <row r="425" spans="1:29" outlineLevel="4" x14ac:dyDescent="0.25">
      <c r="A425" s="11"/>
      <c r="B425" s="11"/>
      <c r="C425" s="18"/>
      <c r="D425" s="19"/>
      <c r="E425" s="12" t="s">
        <v>434</v>
      </c>
      <c r="F425" s="12"/>
      <c r="G425" s="12" t="s">
        <v>148</v>
      </c>
      <c r="H425" s="4">
        <f t="shared" si="175"/>
        <v>0</v>
      </c>
      <c r="I425" s="12"/>
      <c r="J425" s="4">
        <f t="shared" ref="J425:AC425" si="177">J413*J419</f>
        <v>0</v>
      </c>
      <c r="K425" s="4">
        <f t="shared" si="177"/>
        <v>0</v>
      </c>
      <c r="L425" s="4">
        <f t="shared" si="177"/>
        <v>0</v>
      </c>
      <c r="M425" s="4">
        <f t="shared" si="177"/>
        <v>0</v>
      </c>
      <c r="N425" s="4">
        <f t="shared" si="177"/>
        <v>0</v>
      </c>
      <c r="O425" s="4">
        <f t="shared" si="177"/>
        <v>0</v>
      </c>
      <c r="P425" s="4">
        <f t="shared" si="177"/>
        <v>0</v>
      </c>
      <c r="Q425" s="4">
        <f t="shared" si="177"/>
        <v>0</v>
      </c>
      <c r="R425" s="4">
        <f t="shared" si="177"/>
        <v>0</v>
      </c>
      <c r="S425" s="4">
        <f t="shared" si="177"/>
        <v>0</v>
      </c>
      <c r="T425" s="4">
        <f t="shared" si="177"/>
        <v>0</v>
      </c>
      <c r="U425" s="4">
        <f t="shared" si="177"/>
        <v>0</v>
      </c>
      <c r="V425" s="4">
        <f t="shared" si="177"/>
        <v>0</v>
      </c>
      <c r="W425" s="4">
        <f t="shared" si="177"/>
        <v>0</v>
      </c>
      <c r="X425" s="4">
        <f t="shared" si="177"/>
        <v>0</v>
      </c>
      <c r="Y425" s="4">
        <f t="shared" si="177"/>
        <v>0</v>
      </c>
      <c r="Z425" s="4">
        <f t="shared" si="177"/>
        <v>0</v>
      </c>
      <c r="AA425" s="4">
        <f t="shared" si="177"/>
        <v>0</v>
      </c>
      <c r="AB425" s="4">
        <f t="shared" si="177"/>
        <v>0</v>
      </c>
      <c r="AC425" s="4">
        <f t="shared" si="177"/>
        <v>0</v>
      </c>
    </row>
    <row r="426" spans="1:29" outlineLevel="4" x14ac:dyDescent="0.25">
      <c r="A426" s="11"/>
      <c r="B426" s="11"/>
      <c r="C426" s="18"/>
      <c r="D426" s="19"/>
      <c r="E426" s="12" t="s">
        <v>435</v>
      </c>
      <c r="F426" s="12"/>
      <c r="G426" s="12" t="s">
        <v>148</v>
      </c>
      <c r="H426" s="4">
        <f t="shared" si="175"/>
        <v>0</v>
      </c>
      <c r="I426" s="12"/>
      <c r="J426" s="4">
        <f t="shared" ref="J426:AC426" si="178">J414*J420</f>
        <v>0</v>
      </c>
      <c r="K426" s="4">
        <f t="shared" si="178"/>
        <v>0</v>
      </c>
      <c r="L426" s="4">
        <f t="shared" si="178"/>
        <v>0</v>
      </c>
      <c r="M426" s="4">
        <f t="shared" si="178"/>
        <v>0</v>
      </c>
      <c r="N426" s="4">
        <f t="shared" si="178"/>
        <v>0</v>
      </c>
      <c r="O426" s="4">
        <f t="shared" si="178"/>
        <v>0</v>
      </c>
      <c r="P426" s="4">
        <f t="shared" si="178"/>
        <v>0</v>
      </c>
      <c r="Q426" s="4">
        <f t="shared" si="178"/>
        <v>0</v>
      </c>
      <c r="R426" s="4">
        <f t="shared" si="178"/>
        <v>0</v>
      </c>
      <c r="S426" s="4">
        <f t="shared" si="178"/>
        <v>0</v>
      </c>
      <c r="T426" s="4">
        <f t="shared" si="178"/>
        <v>0</v>
      </c>
      <c r="U426" s="4">
        <f t="shared" si="178"/>
        <v>0</v>
      </c>
      <c r="V426" s="4">
        <f t="shared" si="178"/>
        <v>0</v>
      </c>
      <c r="W426" s="4">
        <f t="shared" si="178"/>
        <v>0</v>
      </c>
      <c r="X426" s="4">
        <f t="shared" si="178"/>
        <v>0</v>
      </c>
      <c r="Y426" s="4">
        <f t="shared" si="178"/>
        <v>0</v>
      </c>
      <c r="Z426" s="4">
        <f t="shared" si="178"/>
        <v>0</v>
      </c>
      <c r="AA426" s="4">
        <f t="shared" si="178"/>
        <v>0</v>
      </c>
      <c r="AB426" s="4">
        <f t="shared" si="178"/>
        <v>0</v>
      </c>
      <c r="AC426" s="4">
        <f t="shared" si="178"/>
        <v>0</v>
      </c>
    </row>
    <row r="427" spans="1:29" outlineLevel="4" x14ac:dyDescent="0.25">
      <c r="A427" s="11"/>
      <c r="B427" s="11"/>
      <c r="C427" s="18"/>
      <c r="D427" s="19"/>
      <c r="E427" s="12" t="s">
        <v>436</v>
      </c>
      <c r="F427" s="12"/>
      <c r="G427" s="12" t="s">
        <v>148</v>
      </c>
      <c r="H427" s="4">
        <f t="shared" si="175"/>
        <v>0</v>
      </c>
      <c r="I427" s="12"/>
      <c r="J427" s="4">
        <f t="shared" ref="J427:AC427" si="179">J415*J421</f>
        <v>0</v>
      </c>
      <c r="K427" s="4">
        <f t="shared" si="179"/>
        <v>0</v>
      </c>
      <c r="L427" s="4">
        <f t="shared" si="179"/>
        <v>0</v>
      </c>
      <c r="M427" s="4">
        <f t="shared" si="179"/>
        <v>0</v>
      </c>
      <c r="N427" s="4">
        <f t="shared" si="179"/>
        <v>0</v>
      </c>
      <c r="O427" s="4">
        <f t="shared" si="179"/>
        <v>0</v>
      </c>
      <c r="P427" s="4">
        <f t="shared" si="179"/>
        <v>0</v>
      </c>
      <c r="Q427" s="4">
        <f t="shared" si="179"/>
        <v>0</v>
      </c>
      <c r="R427" s="4">
        <f t="shared" si="179"/>
        <v>0</v>
      </c>
      <c r="S427" s="4">
        <f t="shared" si="179"/>
        <v>0</v>
      </c>
      <c r="T427" s="4">
        <f t="shared" si="179"/>
        <v>0</v>
      </c>
      <c r="U427" s="4">
        <f t="shared" si="179"/>
        <v>0</v>
      </c>
      <c r="V427" s="4">
        <f t="shared" si="179"/>
        <v>0</v>
      </c>
      <c r="W427" s="4">
        <f t="shared" si="179"/>
        <v>0</v>
      </c>
      <c r="X427" s="4">
        <f t="shared" si="179"/>
        <v>0</v>
      </c>
      <c r="Y427" s="4">
        <f t="shared" si="179"/>
        <v>0</v>
      </c>
      <c r="Z427" s="4">
        <f t="shared" si="179"/>
        <v>0</v>
      </c>
      <c r="AA427" s="4">
        <f t="shared" si="179"/>
        <v>0</v>
      </c>
      <c r="AB427" s="4">
        <f t="shared" si="179"/>
        <v>0</v>
      </c>
      <c r="AC427" s="4">
        <f t="shared" si="179"/>
        <v>0</v>
      </c>
    </row>
    <row r="428" spans="1:29" outlineLevel="4" x14ac:dyDescent="0.25">
      <c r="A428" s="11"/>
      <c r="B428" s="11"/>
      <c r="C428" s="18"/>
      <c r="D428" s="19"/>
      <c r="E428" s="12" t="s">
        <v>437</v>
      </c>
      <c r="F428" s="12"/>
      <c r="G428" s="12" t="s">
        <v>148</v>
      </c>
      <c r="H428" s="4">
        <f t="shared" si="175"/>
        <v>0</v>
      </c>
      <c r="I428" s="12"/>
      <c r="J428" s="4">
        <f t="shared" ref="J428:AC428" si="180">J416*J422</f>
        <v>0</v>
      </c>
      <c r="K428" s="4">
        <f t="shared" si="180"/>
        <v>0</v>
      </c>
      <c r="L428" s="4">
        <f t="shared" si="180"/>
        <v>0</v>
      </c>
      <c r="M428" s="4">
        <f t="shared" si="180"/>
        <v>0</v>
      </c>
      <c r="N428" s="4">
        <f t="shared" si="180"/>
        <v>0</v>
      </c>
      <c r="O428" s="4">
        <f t="shared" si="180"/>
        <v>0</v>
      </c>
      <c r="P428" s="4">
        <f t="shared" si="180"/>
        <v>0</v>
      </c>
      <c r="Q428" s="4">
        <f t="shared" si="180"/>
        <v>0</v>
      </c>
      <c r="R428" s="4">
        <f t="shared" si="180"/>
        <v>0</v>
      </c>
      <c r="S428" s="4">
        <f t="shared" si="180"/>
        <v>0</v>
      </c>
      <c r="T428" s="4">
        <f t="shared" si="180"/>
        <v>0</v>
      </c>
      <c r="U428" s="4">
        <f t="shared" si="180"/>
        <v>0</v>
      </c>
      <c r="V428" s="4">
        <f t="shared" si="180"/>
        <v>0</v>
      </c>
      <c r="W428" s="4">
        <f t="shared" si="180"/>
        <v>0</v>
      </c>
      <c r="X428" s="4">
        <f t="shared" si="180"/>
        <v>0</v>
      </c>
      <c r="Y428" s="4">
        <f t="shared" si="180"/>
        <v>0</v>
      </c>
      <c r="Z428" s="4">
        <f t="shared" si="180"/>
        <v>0</v>
      </c>
      <c r="AA428" s="4">
        <f t="shared" si="180"/>
        <v>0</v>
      </c>
      <c r="AB428" s="4">
        <f t="shared" si="180"/>
        <v>0</v>
      </c>
      <c r="AC428" s="4">
        <f t="shared" si="180"/>
        <v>0</v>
      </c>
    </row>
    <row r="429" spans="1:29" outlineLevel="4" x14ac:dyDescent="0.25">
      <c r="A429" s="11"/>
      <c r="B429" s="11"/>
      <c r="C429" s="18"/>
      <c r="D429" s="19"/>
      <c r="E429" s="12" t="s">
        <v>438</v>
      </c>
      <c r="F429" s="12"/>
      <c r="G429" s="12" t="s">
        <v>148</v>
      </c>
      <c r="H429" s="4">
        <f t="shared" si="175"/>
        <v>0</v>
      </c>
      <c r="I429" s="12"/>
      <c r="J429" s="4">
        <f t="shared" ref="J429:AC429" si="181">J417*J423</f>
        <v>0</v>
      </c>
      <c r="K429" s="4">
        <f t="shared" si="181"/>
        <v>0</v>
      </c>
      <c r="L429" s="4">
        <f t="shared" si="181"/>
        <v>0</v>
      </c>
      <c r="M429" s="4">
        <f t="shared" si="181"/>
        <v>0</v>
      </c>
      <c r="N429" s="4">
        <f t="shared" si="181"/>
        <v>0</v>
      </c>
      <c r="O429" s="4">
        <f t="shared" si="181"/>
        <v>0</v>
      </c>
      <c r="P429" s="4">
        <f t="shared" si="181"/>
        <v>0</v>
      </c>
      <c r="Q429" s="4">
        <f t="shared" si="181"/>
        <v>0</v>
      </c>
      <c r="R429" s="4">
        <f t="shared" si="181"/>
        <v>0</v>
      </c>
      <c r="S429" s="4">
        <f t="shared" si="181"/>
        <v>0</v>
      </c>
      <c r="T429" s="4">
        <f t="shared" si="181"/>
        <v>0</v>
      </c>
      <c r="U429" s="4">
        <f t="shared" si="181"/>
        <v>0</v>
      </c>
      <c r="V429" s="4">
        <f t="shared" si="181"/>
        <v>0</v>
      </c>
      <c r="W429" s="4">
        <f t="shared" si="181"/>
        <v>0</v>
      </c>
      <c r="X429" s="4">
        <f t="shared" si="181"/>
        <v>0</v>
      </c>
      <c r="Y429" s="4">
        <f t="shared" si="181"/>
        <v>0</v>
      </c>
      <c r="Z429" s="4">
        <f t="shared" si="181"/>
        <v>0</v>
      </c>
      <c r="AA429" s="4">
        <f t="shared" si="181"/>
        <v>0</v>
      </c>
      <c r="AB429" s="4">
        <f t="shared" si="181"/>
        <v>0</v>
      </c>
      <c r="AC429" s="4">
        <f t="shared" si="181"/>
        <v>0</v>
      </c>
    </row>
    <row r="432" spans="1:29" outlineLevel="2" x14ac:dyDescent="0.25">
      <c r="B432" s="22" t="s">
        <v>439</v>
      </c>
    </row>
    <row r="433" spans="1:29" outlineLevel="3" x14ac:dyDescent="0.25">
      <c r="E433" s="23" t="str">
        <f t="shared" ref="E433:AC433" si="182">E$424</f>
        <v xml:space="preserve">Variance to totex allowance post adjustment - energy - real (WR) </v>
      </c>
      <c r="F433" s="1">
        <f t="shared" si="182"/>
        <v>0</v>
      </c>
      <c r="G433" s="1" t="str">
        <f t="shared" si="182"/>
        <v>£m</v>
      </c>
      <c r="H433" s="1">
        <f t="shared" si="182"/>
        <v>0</v>
      </c>
      <c r="I433" s="1">
        <f t="shared" si="182"/>
        <v>0</v>
      </c>
      <c r="J433" s="1">
        <f t="shared" si="182"/>
        <v>0</v>
      </c>
      <c r="K433" s="1">
        <f t="shared" si="182"/>
        <v>0</v>
      </c>
      <c r="L433" s="1">
        <f t="shared" si="182"/>
        <v>0</v>
      </c>
      <c r="M433" s="1">
        <f t="shared" si="182"/>
        <v>0</v>
      </c>
      <c r="N433" s="1">
        <f t="shared" si="182"/>
        <v>0</v>
      </c>
      <c r="O433" s="1">
        <f t="shared" si="182"/>
        <v>0</v>
      </c>
      <c r="P433" s="1">
        <f t="shared" si="182"/>
        <v>0</v>
      </c>
      <c r="Q433" s="1">
        <f t="shared" si="182"/>
        <v>0</v>
      </c>
      <c r="R433" s="1">
        <f t="shared" si="182"/>
        <v>0</v>
      </c>
      <c r="S433" s="1">
        <f t="shared" si="182"/>
        <v>0</v>
      </c>
      <c r="T433" s="1">
        <f t="shared" si="182"/>
        <v>0</v>
      </c>
      <c r="U433" s="1">
        <f t="shared" si="182"/>
        <v>0</v>
      </c>
      <c r="V433" s="1">
        <f t="shared" si="182"/>
        <v>0</v>
      </c>
      <c r="W433" s="1">
        <f t="shared" si="182"/>
        <v>0</v>
      </c>
      <c r="X433" s="1">
        <f t="shared" si="182"/>
        <v>0</v>
      </c>
      <c r="Y433" s="1">
        <f t="shared" si="182"/>
        <v>0</v>
      </c>
      <c r="Z433" s="1">
        <f t="shared" si="182"/>
        <v>0</v>
      </c>
      <c r="AA433" s="1">
        <f t="shared" si="182"/>
        <v>0</v>
      </c>
      <c r="AB433" s="1">
        <f t="shared" si="182"/>
        <v>0</v>
      </c>
      <c r="AC433" s="1">
        <f t="shared" si="182"/>
        <v>0</v>
      </c>
    </row>
    <row r="434" spans="1:29" outlineLevel="4" x14ac:dyDescent="0.25">
      <c r="E434" s="23" t="str">
        <f t="shared" ref="E434:AC434" si="183">E$425</f>
        <v xml:space="preserve">Variance to totex allowance post adjustment - energy - real (WN+) </v>
      </c>
      <c r="F434" s="1">
        <f t="shared" si="183"/>
        <v>0</v>
      </c>
      <c r="G434" s="1" t="str">
        <f t="shared" si="183"/>
        <v>£m</v>
      </c>
      <c r="H434" s="1">
        <f t="shared" si="183"/>
        <v>0</v>
      </c>
      <c r="I434" s="1">
        <f t="shared" si="183"/>
        <v>0</v>
      </c>
      <c r="J434" s="1">
        <f t="shared" si="183"/>
        <v>0</v>
      </c>
      <c r="K434" s="1">
        <f t="shared" si="183"/>
        <v>0</v>
      </c>
      <c r="L434" s="1">
        <f t="shared" si="183"/>
        <v>0</v>
      </c>
      <c r="M434" s="1">
        <f t="shared" si="183"/>
        <v>0</v>
      </c>
      <c r="N434" s="1">
        <f t="shared" si="183"/>
        <v>0</v>
      </c>
      <c r="O434" s="1">
        <f t="shared" si="183"/>
        <v>0</v>
      </c>
      <c r="P434" s="1">
        <f t="shared" si="183"/>
        <v>0</v>
      </c>
      <c r="Q434" s="1">
        <f t="shared" si="183"/>
        <v>0</v>
      </c>
      <c r="R434" s="1">
        <f t="shared" si="183"/>
        <v>0</v>
      </c>
      <c r="S434" s="1">
        <f t="shared" si="183"/>
        <v>0</v>
      </c>
      <c r="T434" s="1">
        <f t="shared" si="183"/>
        <v>0</v>
      </c>
      <c r="U434" s="1">
        <f t="shared" si="183"/>
        <v>0</v>
      </c>
      <c r="V434" s="1">
        <f t="shared" si="183"/>
        <v>0</v>
      </c>
      <c r="W434" s="1">
        <f t="shared" si="183"/>
        <v>0</v>
      </c>
      <c r="X434" s="1">
        <f t="shared" si="183"/>
        <v>0</v>
      </c>
      <c r="Y434" s="1">
        <f t="shared" si="183"/>
        <v>0</v>
      </c>
      <c r="Z434" s="1">
        <f t="shared" si="183"/>
        <v>0</v>
      </c>
      <c r="AA434" s="1">
        <f t="shared" si="183"/>
        <v>0</v>
      </c>
      <c r="AB434" s="1">
        <f t="shared" si="183"/>
        <v>0</v>
      </c>
      <c r="AC434" s="1">
        <f t="shared" si="183"/>
        <v>0</v>
      </c>
    </row>
    <row r="435" spans="1:29" outlineLevel="4" x14ac:dyDescent="0.25">
      <c r="E435" s="23" t="str">
        <f t="shared" ref="E435:AC435" si="184">E$426</f>
        <v xml:space="preserve">Variance to totex allowance post adjustment - energy - real (WWN+) </v>
      </c>
      <c r="F435" s="1">
        <f t="shared" si="184"/>
        <v>0</v>
      </c>
      <c r="G435" s="1" t="str">
        <f t="shared" si="184"/>
        <v>£m</v>
      </c>
      <c r="H435" s="1">
        <f t="shared" si="184"/>
        <v>0</v>
      </c>
      <c r="I435" s="1">
        <f t="shared" si="184"/>
        <v>0</v>
      </c>
      <c r="J435" s="1">
        <f t="shared" si="184"/>
        <v>0</v>
      </c>
      <c r="K435" s="1">
        <f t="shared" si="184"/>
        <v>0</v>
      </c>
      <c r="L435" s="1">
        <f t="shared" si="184"/>
        <v>0</v>
      </c>
      <c r="M435" s="1">
        <f t="shared" si="184"/>
        <v>0</v>
      </c>
      <c r="N435" s="1">
        <f t="shared" si="184"/>
        <v>0</v>
      </c>
      <c r="O435" s="1">
        <f t="shared" si="184"/>
        <v>0</v>
      </c>
      <c r="P435" s="1">
        <f t="shared" si="184"/>
        <v>0</v>
      </c>
      <c r="Q435" s="1">
        <f t="shared" si="184"/>
        <v>0</v>
      </c>
      <c r="R435" s="1">
        <f t="shared" si="184"/>
        <v>0</v>
      </c>
      <c r="S435" s="1">
        <f t="shared" si="184"/>
        <v>0</v>
      </c>
      <c r="T435" s="1">
        <f t="shared" si="184"/>
        <v>0</v>
      </c>
      <c r="U435" s="1">
        <f t="shared" si="184"/>
        <v>0</v>
      </c>
      <c r="V435" s="1">
        <f t="shared" si="184"/>
        <v>0</v>
      </c>
      <c r="W435" s="1">
        <f t="shared" si="184"/>
        <v>0</v>
      </c>
      <c r="X435" s="1">
        <f t="shared" si="184"/>
        <v>0</v>
      </c>
      <c r="Y435" s="1">
        <f t="shared" si="184"/>
        <v>0</v>
      </c>
      <c r="Z435" s="1">
        <f t="shared" si="184"/>
        <v>0</v>
      </c>
      <c r="AA435" s="1">
        <f t="shared" si="184"/>
        <v>0</v>
      </c>
      <c r="AB435" s="1">
        <f t="shared" si="184"/>
        <v>0</v>
      </c>
      <c r="AC435" s="1">
        <f t="shared" si="184"/>
        <v>0</v>
      </c>
    </row>
    <row r="436" spans="1:29" outlineLevel="4" x14ac:dyDescent="0.25">
      <c r="E436" s="23" t="str">
        <f t="shared" ref="E436:AC436" si="185">E$427</f>
        <v xml:space="preserve">Variance to totex allowance post adjustment - energy - real (BIO) </v>
      </c>
      <c r="F436" s="1">
        <f t="shared" si="185"/>
        <v>0</v>
      </c>
      <c r="G436" s="1" t="str">
        <f t="shared" si="185"/>
        <v>£m</v>
      </c>
      <c r="H436" s="1">
        <f t="shared" si="185"/>
        <v>0</v>
      </c>
      <c r="I436" s="1">
        <f t="shared" si="185"/>
        <v>0</v>
      </c>
      <c r="J436" s="1">
        <f t="shared" si="185"/>
        <v>0</v>
      </c>
      <c r="K436" s="1">
        <f t="shared" si="185"/>
        <v>0</v>
      </c>
      <c r="L436" s="1">
        <f t="shared" si="185"/>
        <v>0</v>
      </c>
      <c r="M436" s="1">
        <f t="shared" si="185"/>
        <v>0</v>
      </c>
      <c r="N436" s="1">
        <f t="shared" si="185"/>
        <v>0</v>
      </c>
      <c r="O436" s="1">
        <f t="shared" si="185"/>
        <v>0</v>
      </c>
      <c r="P436" s="1">
        <f t="shared" si="185"/>
        <v>0</v>
      </c>
      <c r="Q436" s="1">
        <f t="shared" si="185"/>
        <v>0</v>
      </c>
      <c r="R436" s="1">
        <f t="shared" si="185"/>
        <v>0</v>
      </c>
      <c r="S436" s="1">
        <f t="shared" si="185"/>
        <v>0</v>
      </c>
      <c r="T436" s="1">
        <f t="shared" si="185"/>
        <v>0</v>
      </c>
      <c r="U436" s="1">
        <f t="shared" si="185"/>
        <v>0</v>
      </c>
      <c r="V436" s="1">
        <f t="shared" si="185"/>
        <v>0</v>
      </c>
      <c r="W436" s="1">
        <f t="shared" si="185"/>
        <v>0</v>
      </c>
      <c r="X436" s="1">
        <f t="shared" si="185"/>
        <v>0</v>
      </c>
      <c r="Y436" s="1">
        <f t="shared" si="185"/>
        <v>0</v>
      </c>
      <c r="Z436" s="1">
        <f t="shared" si="185"/>
        <v>0</v>
      </c>
      <c r="AA436" s="1">
        <f t="shared" si="185"/>
        <v>0</v>
      </c>
      <c r="AB436" s="1">
        <f t="shared" si="185"/>
        <v>0</v>
      </c>
      <c r="AC436" s="1">
        <f t="shared" si="185"/>
        <v>0</v>
      </c>
    </row>
    <row r="437" spans="1:29" outlineLevel="4" x14ac:dyDescent="0.25">
      <c r="E437" s="23" t="str">
        <f t="shared" ref="E437:AC437" si="186">E$428</f>
        <v xml:space="preserve">Variance to totex allowance post adjustment - energy - real (ADDN1) </v>
      </c>
      <c r="F437" s="1">
        <f t="shared" si="186"/>
        <v>0</v>
      </c>
      <c r="G437" s="1" t="str">
        <f t="shared" si="186"/>
        <v>£m</v>
      </c>
      <c r="H437" s="1">
        <f t="shared" si="186"/>
        <v>0</v>
      </c>
      <c r="I437" s="1">
        <f t="shared" si="186"/>
        <v>0</v>
      </c>
      <c r="J437" s="1">
        <f t="shared" si="186"/>
        <v>0</v>
      </c>
      <c r="K437" s="1">
        <f t="shared" si="186"/>
        <v>0</v>
      </c>
      <c r="L437" s="1">
        <f t="shared" si="186"/>
        <v>0</v>
      </c>
      <c r="M437" s="1">
        <f t="shared" si="186"/>
        <v>0</v>
      </c>
      <c r="N437" s="1">
        <f t="shared" si="186"/>
        <v>0</v>
      </c>
      <c r="O437" s="1">
        <f t="shared" si="186"/>
        <v>0</v>
      </c>
      <c r="P437" s="1">
        <f t="shared" si="186"/>
        <v>0</v>
      </c>
      <c r="Q437" s="1">
        <f t="shared" si="186"/>
        <v>0</v>
      </c>
      <c r="R437" s="1">
        <f t="shared" si="186"/>
        <v>0</v>
      </c>
      <c r="S437" s="1">
        <f t="shared" si="186"/>
        <v>0</v>
      </c>
      <c r="T437" s="1">
        <f t="shared" si="186"/>
        <v>0</v>
      </c>
      <c r="U437" s="1">
        <f t="shared" si="186"/>
        <v>0</v>
      </c>
      <c r="V437" s="1">
        <f t="shared" si="186"/>
        <v>0</v>
      </c>
      <c r="W437" s="1">
        <f t="shared" si="186"/>
        <v>0</v>
      </c>
      <c r="X437" s="1">
        <f t="shared" si="186"/>
        <v>0</v>
      </c>
      <c r="Y437" s="1">
        <f t="shared" si="186"/>
        <v>0</v>
      </c>
      <c r="Z437" s="1">
        <f t="shared" si="186"/>
        <v>0</v>
      </c>
      <c r="AA437" s="1">
        <f t="shared" si="186"/>
        <v>0</v>
      </c>
      <c r="AB437" s="1">
        <f t="shared" si="186"/>
        <v>0</v>
      </c>
      <c r="AC437" s="1">
        <f t="shared" si="186"/>
        <v>0</v>
      </c>
    </row>
    <row r="438" spans="1:29" outlineLevel="4" x14ac:dyDescent="0.25">
      <c r="E438" s="23" t="str">
        <f t="shared" ref="E438:AC438" si="187">E$429</f>
        <v xml:space="preserve">Variance to totex allowance post adjustment - energy - real (ADDN2) </v>
      </c>
      <c r="F438" s="1">
        <f t="shared" si="187"/>
        <v>0</v>
      </c>
      <c r="G438" s="1" t="str">
        <f t="shared" si="187"/>
        <v>£m</v>
      </c>
      <c r="H438" s="1">
        <f t="shared" si="187"/>
        <v>0</v>
      </c>
      <c r="I438" s="1">
        <f t="shared" si="187"/>
        <v>0</v>
      </c>
      <c r="J438" s="1">
        <f t="shared" si="187"/>
        <v>0</v>
      </c>
      <c r="K438" s="1">
        <f t="shared" si="187"/>
        <v>0</v>
      </c>
      <c r="L438" s="1">
        <f t="shared" si="187"/>
        <v>0</v>
      </c>
      <c r="M438" s="1">
        <f t="shared" si="187"/>
        <v>0</v>
      </c>
      <c r="N438" s="1">
        <f t="shared" si="187"/>
        <v>0</v>
      </c>
      <c r="O438" s="1">
        <f t="shared" si="187"/>
        <v>0</v>
      </c>
      <c r="P438" s="1">
        <f t="shared" si="187"/>
        <v>0</v>
      </c>
      <c r="Q438" s="1">
        <f t="shared" si="187"/>
        <v>0</v>
      </c>
      <c r="R438" s="1">
        <f t="shared" si="187"/>
        <v>0</v>
      </c>
      <c r="S438" s="1">
        <f t="shared" si="187"/>
        <v>0</v>
      </c>
      <c r="T438" s="1">
        <f t="shared" si="187"/>
        <v>0</v>
      </c>
      <c r="U438" s="1">
        <f t="shared" si="187"/>
        <v>0</v>
      </c>
      <c r="V438" s="1">
        <f t="shared" si="187"/>
        <v>0</v>
      </c>
      <c r="W438" s="1">
        <f t="shared" si="187"/>
        <v>0</v>
      </c>
      <c r="X438" s="1">
        <f t="shared" si="187"/>
        <v>0</v>
      </c>
      <c r="Y438" s="1">
        <f t="shared" si="187"/>
        <v>0</v>
      </c>
      <c r="Z438" s="1">
        <f t="shared" si="187"/>
        <v>0</v>
      </c>
      <c r="AA438" s="1">
        <f t="shared" si="187"/>
        <v>0</v>
      </c>
      <c r="AB438" s="1">
        <f t="shared" si="187"/>
        <v>0</v>
      </c>
      <c r="AC438" s="1">
        <f t="shared" si="187"/>
        <v>0</v>
      </c>
    </row>
    <row r="439" spans="1:29" outlineLevel="3" x14ac:dyDescent="0.25">
      <c r="A439" s="11"/>
      <c r="B439" s="11"/>
      <c r="C439" s="18"/>
      <c r="D439" s="19"/>
      <c r="E439" s="12" t="str">
        <f>Financing!E$11</f>
        <v>Time value of money factor</v>
      </c>
      <c r="F439" s="12">
        <f>Financing!F$11</f>
        <v>0</v>
      </c>
      <c r="G439" s="12" t="str">
        <f>Financing!G$11</f>
        <v>factor</v>
      </c>
      <c r="H439" s="12">
        <f>Financing!H$11</f>
        <v>0</v>
      </c>
      <c r="I439" s="12">
        <f>Financing!I$11</f>
        <v>0</v>
      </c>
      <c r="J439" s="12">
        <f>Financing!J$11</f>
        <v>1</v>
      </c>
      <c r="K439" s="12">
        <f>Financing!K$11</f>
        <v>1</v>
      </c>
      <c r="L439" s="12">
        <f>Financing!L$11</f>
        <v>1</v>
      </c>
      <c r="M439" s="12">
        <f>Financing!M$11</f>
        <v>1</v>
      </c>
      <c r="N439" s="12">
        <f>Financing!N$11</f>
        <v>1</v>
      </c>
      <c r="O439" s="12">
        <f>Financing!O$11</f>
        <v>1</v>
      </c>
      <c r="P439" s="12">
        <f>Financing!P$11</f>
        <v>1</v>
      </c>
      <c r="Q439" s="12">
        <f>Financing!Q$11</f>
        <v>1</v>
      </c>
      <c r="R439" s="12">
        <f>Financing!R$11</f>
        <v>1</v>
      </c>
      <c r="S439" s="12">
        <f>Financing!S$11</f>
        <v>1</v>
      </c>
      <c r="T439" s="12">
        <f>Financing!T$11</f>
        <v>1</v>
      </c>
      <c r="U439" s="12">
        <f>Financing!U$11</f>
        <v>1</v>
      </c>
      <c r="V439" s="12">
        <f>Financing!V$11</f>
        <v>1</v>
      </c>
      <c r="W439" s="12">
        <f>Financing!W$11</f>
        <v>1</v>
      </c>
      <c r="X439" s="12">
        <f>Financing!X$11</f>
        <v>1</v>
      </c>
      <c r="Y439" s="12">
        <f>Financing!Y$11</f>
        <v>1</v>
      </c>
      <c r="Z439" s="12">
        <f>Financing!Z$11</f>
        <v>1</v>
      </c>
      <c r="AA439" s="12">
        <f>Financing!AA$11</f>
        <v>1</v>
      </c>
      <c r="AB439" s="12">
        <f>Financing!AB$11</f>
        <v>1</v>
      </c>
      <c r="AC439" s="12">
        <f>Financing!AC$11</f>
        <v>1</v>
      </c>
    </row>
    <row r="440" spans="1:29" outlineLevel="3" x14ac:dyDescent="0.25">
      <c r="A440" s="11"/>
      <c r="B440" s="11"/>
      <c r="C440" s="18"/>
      <c r="D440" s="19"/>
      <c r="E440" s="12" t="s">
        <v>440</v>
      </c>
      <c r="F440" s="12"/>
      <c r="G440" s="12" t="s">
        <v>148</v>
      </c>
      <c r="H440" s="4">
        <f t="shared" ref="H440:H445" si="188">SUM(J440:AC440)</f>
        <v>0</v>
      </c>
      <c r="I440" s="12"/>
      <c r="J440" s="4">
        <f t="shared" ref="J440:AC445" si="189">J433*J$439</f>
        <v>0</v>
      </c>
      <c r="K440" s="4">
        <f t="shared" si="189"/>
        <v>0</v>
      </c>
      <c r="L440" s="4">
        <f t="shared" si="189"/>
        <v>0</v>
      </c>
      <c r="M440" s="4">
        <f t="shared" si="189"/>
        <v>0</v>
      </c>
      <c r="N440" s="4">
        <f t="shared" si="189"/>
        <v>0</v>
      </c>
      <c r="O440" s="4">
        <f t="shared" si="189"/>
        <v>0</v>
      </c>
      <c r="P440" s="4">
        <f t="shared" si="189"/>
        <v>0</v>
      </c>
      <c r="Q440" s="4">
        <f t="shared" si="189"/>
        <v>0</v>
      </c>
      <c r="R440" s="4">
        <f t="shared" si="189"/>
        <v>0</v>
      </c>
      <c r="S440" s="4">
        <f t="shared" si="189"/>
        <v>0</v>
      </c>
      <c r="T440" s="4">
        <f t="shared" si="189"/>
        <v>0</v>
      </c>
      <c r="U440" s="4">
        <f t="shared" si="189"/>
        <v>0</v>
      </c>
      <c r="V440" s="4">
        <f t="shared" si="189"/>
        <v>0</v>
      </c>
      <c r="W440" s="4">
        <f t="shared" si="189"/>
        <v>0</v>
      </c>
      <c r="X440" s="4">
        <f t="shared" si="189"/>
        <v>0</v>
      </c>
      <c r="Y440" s="4">
        <f t="shared" si="189"/>
        <v>0</v>
      </c>
      <c r="Z440" s="4">
        <f t="shared" si="189"/>
        <v>0</v>
      </c>
      <c r="AA440" s="4">
        <f t="shared" si="189"/>
        <v>0</v>
      </c>
      <c r="AB440" s="4">
        <f t="shared" si="189"/>
        <v>0</v>
      </c>
      <c r="AC440" s="4">
        <f t="shared" si="189"/>
        <v>0</v>
      </c>
    </row>
    <row r="441" spans="1:29" outlineLevel="4" x14ac:dyDescent="0.25">
      <c r="A441" s="11"/>
      <c r="B441" s="11"/>
      <c r="C441" s="18"/>
      <c r="D441" s="19"/>
      <c r="E441" s="12" t="s">
        <v>441</v>
      </c>
      <c r="F441" s="12"/>
      <c r="G441" s="12" t="s">
        <v>148</v>
      </c>
      <c r="H441" s="4">
        <f t="shared" si="188"/>
        <v>0</v>
      </c>
      <c r="I441" s="12"/>
      <c r="J441" s="4">
        <f t="shared" si="189"/>
        <v>0</v>
      </c>
      <c r="K441" s="4">
        <f t="shared" si="189"/>
        <v>0</v>
      </c>
      <c r="L441" s="4">
        <f t="shared" si="189"/>
        <v>0</v>
      </c>
      <c r="M441" s="4">
        <f t="shared" si="189"/>
        <v>0</v>
      </c>
      <c r="N441" s="4">
        <f t="shared" si="189"/>
        <v>0</v>
      </c>
      <c r="O441" s="4">
        <f t="shared" si="189"/>
        <v>0</v>
      </c>
      <c r="P441" s="4">
        <f t="shared" si="189"/>
        <v>0</v>
      </c>
      <c r="Q441" s="4">
        <f t="shared" si="189"/>
        <v>0</v>
      </c>
      <c r="R441" s="4">
        <f t="shared" si="189"/>
        <v>0</v>
      </c>
      <c r="S441" s="4">
        <f t="shared" si="189"/>
        <v>0</v>
      </c>
      <c r="T441" s="4">
        <f t="shared" si="189"/>
        <v>0</v>
      </c>
      <c r="U441" s="4">
        <f t="shared" si="189"/>
        <v>0</v>
      </c>
      <c r="V441" s="4">
        <f t="shared" si="189"/>
        <v>0</v>
      </c>
      <c r="W441" s="4">
        <f t="shared" si="189"/>
        <v>0</v>
      </c>
      <c r="X441" s="4">
        <f t="shared" si="189"/>
        <v>0</v>
      </c>
      <c r="Y441" s="4">
        <f t="shared" si="189"/>
        <v>0</v>
      </c>
      <c r="Z441" s="4">
        <f t="shared" si="189"/>
        <v>0</v>
      </c>
      <c r="AA441" s="4">
        <f t="shared" si="189"/>
        <v>0</v>
      </c>
      <c r="AB441" s="4">
        <f t="shared" si="189"/>
        <v>0</v>
      </c>
      <c r="AC441" s="4">
        <f t="shared" si="189"/>
        <v>0</v>
      </c>
    </row>
    <row r="442" spans="1:29" outlineLevel="4" x14ac:dyDescent="0.25">
      <c r="A442" s="11"/>
      <c r="B442" s="11"/>
      <c r="C442" s="18"/>
      <c r="D442" s="19"/>
      <c r="E442" s="12" t="s">
        <v>442</v>
      </c>
      <c r="F442" s="12"/>
      <c r="G442" s="12" t="s">
        <v>148</v>
      </c>
      <c r="H442" s="4">
        <f t="shared" si="188"/>
        <v>0</v>
      </c>
      <c r="I442" s="12"/>
      <c r="J442" s="4">
        <f t="shared" si="189"/>
        <v>0</v>
      </c>
      <c r="K442" s="4">
        <f t="shared" si="189"/>
        <v>0</v>
      </c>
      <c r="L442" s="4">
        <f t="shared" si="189"/>
        <v>0</v>
      </c>
      <c r="M442" s="4">
        <f t="shared" si="189"/>
        <v>0</v>
      </c>
      <c r="N442" s="4">
        <f t="shared" si="189"/>
        <v>0</v>
      </c>
      <c r="O442" s="4">
        <f t="shared" si="189"/>
        <v>0</v>
      </c>
      <c r="P442" s="4">
        <f t="shared" si="189"/>
        <v>0</v>
      </c>
      <c r="Q442" s="4">
        <f t="shared" si="189"/>
        <v>0</v>
      </c>
      <c r="R442" s="4">
        <f t="shared" si="189"/>
        <v>0</v>
      </c>
      <c r="S442" s="4">
        <f t="shared" si="189"/>
        <v>0</v>
      </c>
      <c r="T442" s="4">
        <f t="shared" si="189"/>
        <v>0</v>
      </c>
      <c r="U442" s="4">
        <f t="shared" si="189"/>
        <v>0</v>
      </c>
      <c r="V442" s="4">
        <f t="shared" si="189"/>
        <v>0</v>
      </c>
      <c r="W442" s="4">
        <f t="shared" si="189"/>
        <v>0</v>
      </c>
      <c r="X442" s="4">
        <f t="shared" si="189"/>
        <v>0</v>
      </c>
      <c r="Y442" s="4">
        <f t="shared" si="189"/>
        <v>0</v>
      </c>
      <c r="Z442" s="4">
        <f t="shared" si="189"/>
        <v>0</v>
      </c>
      <c r="AA442" s="4">
        <f t="shared" si="189"/>
        <v>0</v>
      </c>
      <c r="AB442" s="4">
        <f t="shared" si="189"/>
        <v>0</v>
      </c>
      <c r="AC442" s="4">
        <f t="shared" si="189"/>
        <v>0</v>
      </c>
    </row>
    <row r="443" spans="1:29" outlineLevel="4" x14ac:dyDescent="0.25">
      <c r="A443" s="11"/>
      <c r="B443" s="11"/>
      <c r="C443" s="18"/>
      <c r="D443" s="19"/>
      <c r="E443" s="12" t="s">
        <v>443</v>
      </c>
      <c r="F443" s="12"/>
      <c r="G443" s="12" t="s">
        <v>148</v>
      </c>
      <c r="H443" s="4">
        <f t="shared" si="188"/>
        <v>0</v>
      </c>
      <c r="I443" s="12"/>
      <c r="J443" s="4">
        <f t="shared" si="189"/>
        <v>0</v>
      </c>
      <c r="K443" s="4">
        <f t="shared" si="189"/>
        <v>0</v>
      </c>
      <c r="L443" s="4">
        <f t="shared" si="189"/>
        <v>0</v>
      </c>
      <c r="M443" s="4">
        <f t="shared" si="189"/>
        <v>0</v>
      </c>
      <c r="N443" s="4">
        <f t="shared" si="189"/>
        <v>0</v>
      </c>
      <c r="O443" s="4">
        <f t="shared" si="189"/>
        <v>0</v>
      </c>
      <c r="P443" s="4">
        <f t="shared" si="189"/>
        <v>0</v>
      </c>
      <c r="Q443" s="4">
        <f t="shared" si="189"/>
        <v>0</v>
      </c>
      <c r="R443" s="4">
        <f t="shared" si="189"/>
        <v>0</v>
      </c>
      <c r="S443" s="4">
        <f t="shared" si="189"/>
        <v>0</v>
      </c>
      <c r="T443" s="4">
        <f t="shared" si="189"/>
        <v>0</v>
      </c>
      <c r="U443" s="4">
        <f t="shared" si="189"/>
        <v>0</v>
      </c>
      <c r="V443" s="4">
        <f t="shared" si="189"/>
        <v>0</v>
      </c>
      <c r="W443" s="4">
        <f t="shared" si="189"/>
        <v>0</v>
      </c>
      <c r="X443" s="4">
        <f t="shared" si="189"/>
        <v>0</v>
      </c>
      <c r="Y443" s="4">
        <f t="shared" si="189"/>
        <v>0</v>
      </c>
      <c r="Z443" s="4">
        <f t="shared" si="189"/>
        <v>0</v>
      </c>
      <c r="AA443" s="4">
        <f t="shared" si="189"/>
        <v>0</v>
      </c>
      <c r="AB443" s="4">
        <f t="shared" si="189"/>
        <v>0</v>
      </c>
      <c r="AC443" s="4">
        <f t="shared" si="189"/>
        <v>0</v>
      </c>
    </row>
    <row r="444" spans="1:29" outlineLevel="4" x14ac:dyDescent="0.25">
      <c r="A444" s="11"/>
      <c r="B444" s="11"/>
      <c r="C444" s="18"/>
      <c r="D444" s="19"/>
      <c r="E444" s="12" t="s">
        <v>444</v>
      </c>
      <c r="F444" s="12"/>
      <c r="G444" s="12" t="s">
        <v>148</v>
      </c>
      <c r="H444" s="4">
        <f t="shared" si="188"/>
        <v>0</v>
      </c>
      <c r="I444" s="12"/>
      <c r="J444" s="4">
        <f t="shared" si="189"/>
        <v>0</v>
      </c>
      <c r="K444" s="4">
        <f t="shared" si="189"/>
        <v>0</v>
      </c>
      <c r="L444" s="4">
        <f t="shared" si="189"/>
        <v>0</v>
      </c>
      <c r="M444" s="4">
        <f t="shared" si="189"/>
        <v>0</v>
      </c>
      <c r="N444" s="4">
        <f t="shared" si="189"/>
        <v>0</v>
      </c>
      <c r="O444" s="4">
        <f t="shared" si="189"/>
        <v>0</v>
      </c>
      <c r="P444" s="4">
        <f t="shared" si="189"/>
        <v>0</v>
      </c>
      <c r="Q444" s="4">
        <f t="shared" si="189"/>
        <v>0</v>
      </c>
      <c r="R444" s="4">
        <f t="shared" si="189"/>
        <v>0</v>
      </c>
      <c r="S444" s="4">
        <f t="shared" si="189"/>
        <v>0</v>
      </c>
      <c r="T444" s="4">
        <f t="shared" si="189"/>
        <v>0</v>
      </c>
      <c r="U444" s="4">
        <f t="shared" si="189"/>
        <v>0</v>
      </c>
      <c r="V444" s="4">
        <f t="shared" si="189"/>
        <v>0</v>
      </c>
      <c r="W444" s="4">
        <f t="shared" si="189"/>
        <v>0</v>
      </c>
      <c r="X444" s="4">
        <f t="shared" si="189"/>
        <v>0</v>
      </c>
      <c r="Y444" s="4">
        <f t="shared" si="189"/>
        <v>0</v>
      </c>
      <c r="Z444" s="4">
        <f t="shared" si="189"/>
        <v>0</v>
      </c>
      <c r="AA444" s="4">
        <f t="shared" si="189"/>
        <v>0</v>
      </c>
      <c r="AB444" s="4">
        <f t="shared" si="189"/>
        <v>0</v>
      </c>
      <c r="AC444" s="4">
        <f t="shared" si="189"/>
        <v>0</v>
      </c>
    </row>
    <row r="445" spans="1:29" outlineLevel="4" x14ac:dyDescent="0.25">
      <c r="A445" s="11"/>
      <c r="B445" s="11"/>
      <c r="C445" s="18"/>
      <c r="D445" s="19"/>
      <c r="E445" s="12" t="s">
        <v>445</v>
      </c>
      <c r="F445" s="12"/>
      <c r="G445" s="12" t="s">
        <v>148</v>
      </c>
      <c r="H445" s="4">
        <f t="shared" si="188"/>
        <v>0</v>
      </c>
      <c r="I445" s="12"/>
      <c r="J445" s="4">
        <f t="shared" si="189"/>
        <v>0</v>
      </c>
      <c r="K445" s="4">
        <f t="shared" si="189"/>
        <v>0</v>
      </c>
      <c r="L445" s="4">
        <f t="shared" si="189"/>
        <v>0</v>
      </c>
      <c r="M445" s="4">
        <f t="shared" si="189"/>
        <v>0</v>
      </c>
      <c r="N445" s="4">
        <f t="shared" si="189"/>
        <v>0</v>
      </c>
      <c r="O445" s="4">
        <f t="shared" si="189"/>
        <v>0</v>
      </c>
      <c r="P445" s="4">
        <f t="shared" si="189"/>
        <v>0</v>
      </c>
      <c r="Q445" s="4">
        <f t="shared" si="189"/>
        <v>0</v>
      </c>
      <c r="R445" s="4">
        <f t="shared" si="189"/>
        <v>0</v>
      </c>
      <c r="S445" s="4">
        <f t="shared" si="189"/>
        <v>0</v>
      </c>
      <c r="T445" s="4">
        <f t="shared" si="189"/>
        <v>0</v>
      </c>
      <c r="U445" s="4">
        <f t="shared" si="189"/>
        <v>0</v>
      </c>
      <c r="V445" s="4">
        <f t="shared" si="189"/>
        <v>0</v>
      </c>
      <c r="W445" s="4">
        <f t="shared" si="189"/>
        <v>0</v>
      </c>
      <c r="X445" s="4">
        <f t="shared" si="189"/>
        <v>0</v>
      </c>
      <c r="Y445" s="4">
        <f t="shared" si="189"/>
        <v>0</v>
      </c>
      <c r="Z445" s="4">
        <f t="shared" si="189"/>
        <v>0</v>
      </c>
      <c r="AA445" s="4">
        <f t="shared" si="189"/>
        <v>0</v>
      </c>
      <c r="AB445" s="4">
        <f t="shared" si="189"/>
        <v>0</v>
      </c>
      <c r="AC445" s="4">
        <f t="shared" si="189"/>
        <v>0</v>
      </c>
    </row>
    <row r="446" spans="1:29" outlineLevel="2" x14ac:dyDescent="0.25"/>
    <row r="447" spans="1:29" outlineLevel="2" x14ac:dyDescent="0.25"/>
    <row r="448" spans="1:29" outlineLevel="2" x14ac:dyDescent="0.25">
      <c r="B448" s="22" t="s">
        <v>446</v>
      </c>
    </row>
    <row r="449" spans="2:29" outlineLevel="3" x14ac:dyDescent="0.25">
      <c r="E449" s="23" t="str">
        <f t="shared" ref="E449:AC449" si="190">E$440</f>
        <v xml:space="preserve">Variance to totex allowance post adjustment - NPV adjusted - energy - real (WR) </v>
      </c>
      <c r="F449" s="1">
        <f t="shared" si="190"/>
        <v>0</v>
      </c>
      <c r="G449" s="1" t="str">
        <f t="shared" si="190"/>
        <v>£m</v>
      </c>
      <c r="H449" s="1">
        <f t="shared" si="190"/>
        <v>0</v>
      </c>
      <c r="I449" s="1">
        <f t="shared" si="190"/>
        <v>0</v>
      </c>
      <c r="J449" s="1">
        <f t="shared" si="190"/>
        <v>0</v>
      </c>
      <c r="K449" s="1">
        <f t="shared" si="190"/>
        <v>0</v>
      </c>
      <c r="L449" s="1">
        <f t="shared" si="190"/>
        <v>0</v>
      </c>
      <c r="M449" s="1">
        <f t="shared" si="190"/>
        <v>0</v>
      </c>
      <c r="N449" s="1">
        <f t="shared" si="190"/>
        <v>0</v>
      </c>
      <c r="O449" s="1">
        <f t="shared" si="190"/>
        <v>0</v>
      </c>
      <c r="P449" s="1">
        <f t="shared" si="190"/>
        <v>0</v>
      </c>
      <c r="Q449" s="1">
        <f t="shared" si="190"/>
        <v>0</v>
      </c>
      <c r="R449" s="1">
        <f t="shared" si="190"/>
        <v>0</v>
      </c>
      <c r="S449" s="1">
        <f t="shared" si="190"/>
        <v>0</v>
      </c>
      <c r="T449" s="1">
        <f t="shared" si="190"/>
        <v>0</v>
      </c>
      <c r="U449" s="1">
        <f t="shared" si="190"/>
        <v>0</v>
      </c>
      <c r="V449" s="1">
        <f t="shared" si="190"/>
        <v>0</v>
      </c>
      <c r="W449" s="1">
        <f t="shared" si="190"/>
        <v>0</v>
      </c>
      <c r="X449" s="1">
        <f t="shared" si="190"/>
        <v>0</v>
      </c>
      <c r="Y449" s="1">
        <f t="shared" si="190"/>
        <v>0</v>
      </c>
      <c r="Z449" s="1">
        <f t="shared" si="190"/>
        <v>0</v>
      </c>
      <c r="AA449" s="1">
        <f t="shared" si="190"/>
        <v>0</v>
      </c>
      <c r="AB449" s="1">
        <f t="shared" si="190"/>
        <v>0</v>
      </c>
      <c r="AC449" s="1">
        <f t="shared" si="190"/>
        <v>0</v>
      </c>
    </row>
    <row r="450" spans="2:29" outlineLevel="4" x14ac:dyDescent="0.25">
      <c r="E450" s="23" t="str">
        <f t="shared" ref="E450:AC450" si="191">E$441</f>
        <v xml:space="preserve">Variance to totex allowance post adjustment - NPV adjusted - energy - real (WN+) </v>
      </c>
      <c r="F450" s="1">
        <f t="shared" si="191"/>
        <v>0</v>
      </c>
      <c r="G450" s="1" t="str">
        <f t="shared" si="191"/>
        <v>£m</v>
      </c>
      <c r="H450" s="1">
        <f t="shared" si="191"/>
        <v>0</v>
      </c>
      <c r="I450" s="1">
        <f t="shared" si="191"/>
        <v>0</v>
      </c>
      <c r="J450" s="1">
        <f t="shared" si="191"/>
        <v>0</v>
      </c>
      <c r="K450" s="1">
        <f t="shared" si="191"/>
        <v>0</v>
      </c>
      <c r="L450" s="1">
        <f t="shared" si="191"/>
        <v>0</v>
      </c>
      <c r="M450" s="1">
        <f t="shared" si="191"/>
        <v>0</v>
      </c>
      <c r="N450" s="1">
        <f t="shared" si="191"/>
        <v>0</v>
      </c>
      <c r="O450" s="1">
        <f t="shared" si="191"/>
        <v>0</v>
      </c>
      <c r="P450" s="1">
        <f t="shared" si="191"/>
        <v>0</v>
      </c>
      <c r="Q450" s="1">
        <f t="shared" si="191"/>
        <v>0</v>
      </c>
      <c r="R450" s="1">
        <f t="shared" si="191"/>
        <v>0</v>
      </c>
      <c r="S450" s="1">
        <f t="shared" si="191"/>
        <v>0</v>
      </c>
      <c r="T450" s="1">
        <f t="shared" si="191"/>
        <v>0</v>
      </c>
      <c r="U450" s="1">
        <f t="shared" si="191"/>
        <v>0</v>
      </c>
      <c r="V450" s="1">
        <f t="shared" si="191"/>
        <v>0</v>
      </c>
      <c r="W450" s="1">
        <f t="shared" si="191"/>
        <v>0</v>
      </c>
      <c r="X450" s="1">
        <f t="shared" si="191"/>
        <v>0</v>
      </c>
      <c r="Y450" s="1">
        <f t="shared" si="191"/>
        <v>0</v>
      </c>
      <c r="Z450" s="1">
        <f t="shared" si="191"/>
        <v>0</v>
      </c>
      <c r="AA450" s="1">
        <f t="shared" si="191"/>
        <v>0</v>
      </c>
      <c r="AB450" s="1">
        <f t="shared" si="191"/>
        <v>0</v>
      </c>
      <c r="AC450" s="1">
        <f t="shared" si="191"/>
        <v>0</v>
      </c>
    </row>
    <row r="451" spans="2:29" outlineLevel="4" x14ac:dyDescent="0.25">
      <c r="E451" s="23" t="str">
        <f t="shared" ref="E451:AC451" si="192">E$442</f>
        <v xml:space="preserve">Variance to totex allowance post adjustment - NPV adjusted - energy - real (WWN+) </v>
      </c>
      <c r="F451" s="1">
        <f t="shared" si="192"/>
        <v>0</v>
      </c>
      <c r="G451" s="1" t="str">
        <f t="shared" si="192"/>
        <v>£m</v>
      </c>
      <c r="H451" s="1">
        <f t="shared" si="192"/>
        <v>0</v>
      </c>
      <c r="I451" s="1">
        <f t="shared" si="192"/>
        <v>0</v>
      </c>
      <c r="J451" s="1">
        <f t="shared" si="192"/>
        <v>0</v>
      </c>
      <c r="K451" s="1">
        <f t="shared" si="192"/>
        <v>0</v>
      </c>
      <c r="L451" s="1">
        <f t="shared" si="192"/>
        <v>0</v>
      </c>
      <c r="M451" s="1">
        <f t="shared" si="192"/>
        <v>0</v>
      </c>
      <c r="N451" s="1">
        <f t="shared" si="192"/>
        <v>0</v>
      </c>
      <c r="O451" s="1">
        <f t="shared" si="192"/>
        <v>0</v>
      </c>
      <c r="P451" s="1">
        <f t="shared" si="192"/>
        <v>0</v>
      </c>
      <c r="Q451" s="1">
        <f t="shared" si="192"/>
        <v>0</v>
      </c>
      <c r="R451" s="1">
        <f t="shared" si="192"/>
        <v>0</v>
      </c>
      <c r="S451" s="1">
        <f t="shared" si="192"/>
        <v>0</v>
      </c>
      <c r="T451" s="1">
        <f t="shared" si="192"/>
        <v>0</v>
      </c>
      <c r="U451" s="1">
        <f t="shared" si="192"/>
        <v>0</v>
      </c>
      <c r="V451" s="1">
        <f t="shared" si="192"/>
        <v>0</v>
      </c>
      <c r="W451" s="1">
        <f t="shared" si="192"/>
        <v>0</v>
      </c>
      <c r="X451" s="1">
        <f t="shared" si="192"/>
        <v>0</v>
      </c>
      <c r="Y451" s="1">
        <f t="shared" si="192"/>
        <v>0</v>
      </c>
      <c r="Z451" s="1">
        <f t="shared" si="192"/>
        <v>0</v>
      </c>
      <c r="AA451" s="1">
        <f t="shared" si="192"/>
        <v>0</v>
      </c>
      <c r="AB451" s="1">
        <f t="shared" si="192"/>
        <v>0</v>
      </c>
      <c r="AC451" s="1">
        <f t="shared" si="192"/>
        <v>0</v>
      </c>
    </row>
    <row r="452" spans="2:29" outlineLevel="4" x14ac:dyDescent="0.25">
      <c r="E452" s="23" t="str">
        <f t="shared" ref="E452:AC452" si="193">E$443</f>
        <v xml:space="preserve">Variance to totex allowance post adjustment - NPV adjusted - energy - real (BIO) </v>
      </c>
      <c r="F452" s="1">
        <f t="shared" si="193"/>
        <v>0</v>
      </c>
      <c r="G452" s="1" t="str">
        <f t="shared" si="193"/>
        <v>£m</v>
      </c>
      <c r="H452" s="1">
        <f t="shared" si="193"/>
        <v>0</v>
      </c>
      <c r="I452" s="1">
        <f t="shared" si="193"/>
        <v>0</v>
      </c>
      <c r="J452" s="1">
        <f t="shared" si="193"/>
        <v>0</v>
      </c>
      <c r="K452" s="1">
        <f t="shared" si="193"/>
        <v>0</v>
      </c>
      <c r="L452" s="1">
        <f t="shared" si="193"/>
        <v>0</v>
      </c>
      <c r="M452" s="1">
        <f t="shared" si="193"/>
        <v>0</v>
      </c>
      <c r="N452" s="1">
        <f t="shared" si="193"/>
        <v>0</v>
      </c>
      <c r="O452" s="1">
        <f t="shared" si="193"/>
        <v>0</v>
      </c>
      <c r="P452" s="1">
        <f t="shared" si="193"/>
        <v>0</v>
      </c>
      <c r="Q452" s="1">
        <f t="shared" si="193"/>
        <v>0</v>
      </c>
      <c r="R452" s="1">
        <f t="shared" si="193"/>
        <v>0</v>
      </c>
      <c r="S452" s="1">
        <f t="shared" si="193"/>
        <v>0</v>
      </c>
      <c r="T452" s="1">
        <f t="shared" si="193"/>
        <v>0</v>
      </c>
      <c r="U452" s="1">
        <f t="shared" si="193"/>
        <v>0</v>
      </c>
      <c r="V452" s="1">
        <f t="shared" si="193"/>
        <v>0</v>
      </c>
      <c r="W452" s="1">
        <f t="shared" si="193"/>
        <v>0</v>
      </c>
      <c r="X452" s="1">
        <f t="shared" si="193"/>
        <v>0</v>
      </c>
      <c r="Y452" s="1">
        <f t="shared" si="193"/>
        <v>0</v>
      </c>
      <c r="Z452" s="1">
        <f t="shared" si="193"/>
        <v>0</v>
      </c>
      <c r="AA452" s="1">
        <f t="shared" si="193"/>
        <v>0</v>
      </c>
      <c r="AB452" s="1">
        <f t="shared" si="193"/>
        <v>0</v>
      </c>
      <c r="AC452" s="1">
        <f t="shared" si="193"/>
        <v>0</v>
      </c>
    </row>
    <row r="453" spans="2:29" outlineLevel="4" x14ac:dyDescent="0.25">
      <c r="E453" s="23" t="str">
        <f t="shared" ref="E453:AC453" si="194">E$444</f>
        <v xml:space="preserve">Variance to totex allowance post adjustment - NPV adjusted - energy - real (ADDN1) </v>
      </c>
      <c r="F453" s="1">
        <f t="shared" si="194"/>
        <v>0</v>
      </c>
      <c r="G453" s="1" t="str">
        <f t="shared" si="194"/>
        <v>£m</v>
      </c>
      <c r="H453" s="1">
        <f t="shared" si="194"/>
        <v>0</v>
      </c>
      <c r="I453" s="1">
        <f t="shared" si="194"/>
        <v>0</v>
      </c>
      <c r="J453" s="1">
        <f t="shared" si="194"/>
        <v>0</v>
      </c>
      <c r="K453" s="1">
        <f t="shared" si="194"/>
        <v>0</v>
      </c>
      <c r="L453" s="1">
        <f t="shared" si="194"/>
        <v>0</v>
      </c>
      <c r="M453" s="1">
        <f t="shared" si="194"/>
        <v>0</v>
      </c>
      <c r="N453" s="1">
        <f t="shared" si="194"/>
        <v>0</v>
      </c>
      <c r="O453" s="1">
        <f t="shared" si="194"/>
        <v>0</v>
      </c>
      <c r="P453" s="1">
        <f t="shared" si="194"/>
        <v>0</v>
      </c>
      <c r="Q453" s="1">
        <f t="shared" si="194"/>
        <v>0</v>
      </c>
      <c r="R453" s="1">
        <f t="shared" si="194"/>
        <v>0</v>
      </c>
      <c r="S453" s="1">
        <f t="shared" si="194"/>
        <v>0</v>
      </c>
      <c r="T453" s="1">
        <f t="shared" si="194"/>
        <v>0</v>
      </c>
      <c r="U453" s="1">
        <f t="shared" si="194"/>
        <v>0</v>
      </c>
      <c r="V453" s="1">
        <f t="shared" si="194"/>
        <v>0</v>
      </c>
      <c r="W453" s="1">
        <f t="shared" si="194"/>
        <v>0</v>
      </c>
      <c r="X453" s="1">
        <f t="shared" si="194"/>
        <v>0</v>
      </c>
      <c r="Y453" s="1">
        <f t="shared" si="194"/>
        <v>0</v>
      </c>
      <c r="Z453" s="1">
        <f t="shared" si="194"/>
        <v>0</v>
      </c>
      <c r="AA453" s="1">
        <f t="shared" si="194"/>
        <v>0</v>
      </c>
      <c r="AB453" s="1">
        <f t="shared" si="194"/>
        <v>0</v>
      </c>
      <c r="AC453" s="1">
        <f t="shared" si="194"/>
        <v>0</v>
      </c>
    </row>
    <row r="454" spans="2:29" outlineLevel="4" x14ac:dyDescent="0.25">
      <c r="E454" s="23" t="str">
        <f t="shared" ref="E454:AC454" si="195">E$445</f>
        <v xml:space="preserve">Variance to totex allowance post adjustment - NPV adjusted - energy - real (ADDN2) </v>
      </c>
      <c r="F454" s="1">
        <f t="shared" si="195"/>
        <v>0</v>
      </c>
      <c r="G454" s="1" t="str">
        <f t="shared" si="195"/>
        <v>£m</v>
      </c>
      <c r="H454" s="1">
        <f t="shared" si="195"/>
        <v>0</v>
      </c>
      <c r="I454" s="1">
        <f t="shared" si="195"/>
        <v>0</v>
      </c>
      <c r="J454" s="1">
        <f t="shared" si="195"/>
        <v>0</v>
      </c>
      <c r="K454" s="1">
        <f t="shared" si="195"/>
        <v>0</v>
      </c>
      <c r="L454" s="1">
        <f t="shared" si="195"/>
        <v>0</v>
      </c>
      <c r="M454" s="1">
        <f t="shared" si="195"/>
        <v>0</v>
      </c>
      <c r="N454" s="1">
        <f t="shared" si="195"/>
        <v>0</v>
      </c>
      <c r="O454" s="1">
        <f t="shared" si="195"/>
        <v>0</v>
      </c>
      <c r="P454" s="1">
        <f t="shared" si="195"/>
        <v>0</v>
      </c>
      <c r="Q454" s="1">
        <f t="shared" si="195"/>
        <v>0</v>
      </c>
      <c r="R454" s="1">
        <f t="shared" si="195"/>
        <v>0</v>
      </c>
      <c r="S454" s="1">
        <f t="shared" si="195"/>
        <v>0</v>
      </c>
      <c r="T454" s="1">
        <f t="shared" si="195"/>
        <v>0</v>
      </c>
      <c r="U454" s="1">
        <f t="shared" si="195"/>
        <v>0</v>
      </c>
      <c r="V454" s="1">
        <f t="shared" si="195"/>
        <v>0</v>
      </c>
      <c r="W454" s="1">
        <f t="shared" si="195"/>
        <v>0</v>
      </c>
      <c r="X454" s="1">
        <f t="shared" si="195"/>
        <v>0</v>
      </c>
      <c r="Y454" s="1">
        <f t="shared" si="195"/>
        <v>0</v>
      </c>
      <c r="Z454" s="1">
        <f t="shared" si="195"/>
        <v>0</v>
      </c>
      <c r="AA454" s="1">
        <f t="shared" si="195"/>
        <v>0</v>
      </c>
      <c r="AB454" s="1">
        <f t="shared" si="195"/>
        <v>0</v>
      </c>
      <c r="AC454" s="1">
        <f t="shared" si="195"/>
        <v>0</v>
      </c>
    </row>
    <row r="455" spans="2:29" outlineLevel="3" x14ac:dyDescent="0.25">
      <c r="E455" s="23" t="s">
        <v>447</v>
      </c>
      <c r="F455" s="1">
        <f t="shared" ref="F455:F460" si="196">SUM($J449:$AC449)</f>
        <v>0</v>
      </c>
      <c r="G455" s="23" t="s">
        <v>148</v>
      </c>
      <c r="H455" s="1"/>
    </row>
    <row r="456" spans="2:29" outlineLevel="4" x14ac:dyDescent="0.25">
      <c r="E456" s="23" t="s">
        <v>448</v>
      </c>
      <c r="F456" s="1">
        <f t="shared" si="196"/>
        <v>0</v>
      </c>
      <c r="G456" s="23" t="s">
        <v>148</v>
      </c>
      <c r="H456" s="1"/>
    </row>
    <row r="457" spans="2:29" outlineLevel="4" x14ac:dyDescent="0.25">
      <c r="E457" s="23" t="s">
        <v>449</v>
      </c>
      <c r="F457" s="1">
        <f t="shared" si="196"/>
        <v>0</v>
      </c>
      <c r="G457" s="23" t="s">
        <v>148</v>
      </c>
      <c r="H457" s="1"/>
    </row>
    <row r="458" spans="2:29" outlineLevel="4" x14ac:dyDescent="0.25">
      <c r="E458" s="23" t="s">
        <v>450</v>
      </c>
      <c r="F458" s="1">
        <f t="shared" si="196"/>
        <v>0</v>
      </c>
      <c r="G458" s="23" t="s">
        <v>148</v>
      </c>
      <c r="H458" s="1"/>
    </row>
    <row r="459" spans="2:29" outlineLevel="4" x14ac:dyDescent="0.25">
      <c r="E459" s="23" t="s">
        <v>451</v>
      </c>
      <c r="F459" s="1">
        <f t="shared" si="196"/>
        <v>0</v>
      </c>
      <c r="G459" s="23" t="s">
        <v>148</v>
      </c>
      <c r="H459" s="1"/>
    </row>
    <row r="460" spans="2:29" outlineLevel="4" x14ac:dyDescent="0.25">
      <c r="E460" s="23" t="s">
        <v>452</v>
      </c>
      <c r="F460" s="1">
        <f t="shared" si="196"/>
        <v>0</v>
      </c>
      <c r="G460" s="23" t="s">
        <v>148</v>
      </c>
      <c r="H460" s="1"/>
    </row>
    <row r="461" spans="2:29" outlineLevel="2" x14ac:dyDescent="0.25"/>
    <row r="462" spans="2:29" outlineLevel="2" x14ac:dyDescent="0.25"/>
    <row r="463" spans="2:29" outlineLevel="2" x14ac:dyDescent="0.25">
      <c r="B463" s="22" t="s">
        <v>453</v>
      </c>
    </row>
    <row r="464" spans="2:29" outlineLevel="3" x14ac:dyDescent="0.25">
      <c r="E464" s="23" t="str">
        <f t="shared" ref="E464:G464" si="197">E$455</f>
        <v xml:space="preserve">Total variance to totex allowance post adjustment - NPV adjusted - energy - real (WR) </v>
      </c>
      <c r="F464" s="1">
        <f t="shared" si="197"/>
        <v>0</v>
      </c>
      <c r="G464" s="23" t="str">
        <f t="shared" si="197"/>
        <v>£m</v>
      </c>
      <c r="H464" s="1"/>
    </row>
    <row r="465" spans="1:8" outlineLevel="4" x14ac:dyDescent="0.25">
      <c r="E465" s="23" t="str">
        <f t="shared" ref="E465:G465" si="198">E$456</f>
        <v xml:space="preserve">Total variance to totex allowance post adjustment - NPV adjusted - energy - real (WN+) </v>
      </c>
      <c r="F465" s="1">
        <f t="shared" si="198"/>
        <v>0</v>
      </c>
      <c r="G465" s="23" t="str">
        <f t="shared" si="198"/>
        <v>£m</v>
      </c>
      <c r="H465" s="1"/>
    </row>
    <row r="466" spans="1:8" outlineLevel="4" x14ac:dyDescent="0.25">
      <c r="E466" s="23" t="str">
        <f t="shared" ref="E466:G466" si="199">E$457</f>
        <v xml:space="preserve">Total variance to totex allowance post adjustment - NPV adjusted - energy - real (WWN+) </v>
      </c>
      <c r="F466" s="1">
        <f t="shared" si="199"/>
        <v>0</v>
      </c>
      <c r="G466" s="23" t="str">
        <f t="shared" si="199"/>
        <v>£m</v>
      </c>
      <c r="H466" s="1"/>
    </row>
    <row r="467" spans="1:8" outlineLevel="4" x14ac:dyDescent="0.25">
      <c r="E467" s="23" t="str">
        <f t="shared" ref="E467:G467" si="200">E$458</f>
        <v xml:space="preserve">Total variance to totex allowance post adjustment - NPV adjusted - energy - real (BIO) </v>
      </c>
      <c r="F467" s="1">
        <f t="shared" si="200"/>
        <v>0</v>
      </c>
      <c r="G467" s="23" t="str">
        <f t="shared" si="200"/>
        <v>£m</v>
      </c>
      <c r="H467" s="1"/>
    </row>
    <row r="468" spans="1:8" outlineLevel="4" x14ac:dyDescent="0.25">
      <c r="E468" s="23" t="str">
        <f t="shared" ref="E468:G468" si="201">E$459</f>
        <v xml:space="preserve">Total variance to totex allowance post adjustment - NPV adjusted - energy - real (ADDN1) </v>
      </c>
      <c r="F468" s="1">
        <f t="shared" si="201"/>
        <v>0</v>
      </c>
      <c r="G468" s="23" t="str">
        <f t="shared" si="201"/>
        <v>£m</v>
      </c>
      <c r="H468" s="1"/>
    </row>
    <row r="469" spans="1:8" outlineLevel="4" x14ac:dyDescent="0.25">
      <c r="E469" s="23" t="str">
        <f t="shared" ref="E469:G469" si="202">E$460</f>
        <v xml:space="preserve">Total variance to totex allowance post adjustment - NPV adjusted - energy - real (ADDN2) </v>
      </c>
      <c r="F469" s="1">
        <f t="shared" si="202"/>
        <v>0</v>
      </c>
      <c r="G469" s="23" t="str">
        <f t="shared" si="202"/>
        <v>£m</v>
      </c>
      <c r="H469" s="1"/>
    </row>
    <row r="470" spans="1:8" outlineLevel="3" x14ac:dyDescent="0.25">
      <c r="A470" s="11"/>
      <c r="B470" s="11"/>
      <c r="C470" s="18"/>
      <c r="D470" s="19"/>
      <c r="E470" s="12" t="s">
        <v>454</v>
      </c>
      <c r="F470" s="4">
        <f t="shared" ref="F470:F475" si="203">$F464</f>
        <v>0</v>
      </c>
      <c r="G470" s="12" t="s">
        <v>148</v>
      </c>
      <c r="H470" s="1"/>
    </row>
    <row r="471" spans="1:8" outlineLevel="4" x14ac:dyDescent="0.25">
      <c r="A471" s="11"/>
      <c r="B471" s="11"/>
      <c r="C471" s="18"/>
      <c r="D471" s="19"/>
      <c r="E471" s="12" t="s">
        <v>455</v>
      </c>
      <c r="F471" s="4">
        <f t="shared" si="203"/>
        <v>0</v>
      </c>
      <c r="G471" s="12" t="s">
        <v>148</v>
      </c>
      <c r="H471" s="1"/>
    </row>
    <row r="472" spans="1:8" outlineLevel="4" x14ac:dyDescent="0.25">
      <c r="A472" s="11"/>
      <c r="B472" s="11"/>
      <c r="C472" s="18"/>
      <c r="D472" s="19"/>
      <c r="E472" s="12" t="s">
        <v>456</v>
      </c>
      <c r="F472" s="4">
        <f t="shared" si="203"/>
        <v>0</v>
      </c>
      <c r="G472" s="12" t="s">
        <v>148</v>
      </c>
      <c r="H472" s="1"/>
    </row>
    <row r="473" spans="1:8" outlineLevel="4" x14ac:dyDescent="0.25">
      <c r="A473" s="11"/>
      <c r="B473" s="11"/>
      <c r="C473" s="18"/>
      <c r="D473" s="19"/>
      <c r="E473" s="12" t="s">
        <v>457</v>
      </c>
      <c r="F473" s="4">
        <f t="shared" si="203"/>
        <v>0</v>
      </c>
      <c r="G473" s="12" t="s">
        <v>148</v>
      </c>
      <c r="H473" s="1"/>
    </row>
    <row r="474" spans="1:8" outlineLevel="4" x14ac:dyDescent="0.25">
      <c r="A474" s="11"/>
      <c r="B474" s="11"/>
      <c r="C474" s="18"/>
      <c r="D474" s="19"/>
      <c r="E474" s="12" t="s">
        <v>458</v>
      </c>
      <c r="F474" s="4">
        <f t="shared" si="203"/>
        <v>0</v>
      </c>
      <c r="G474" s="12" t="s">
        <v>148</v>
      </c>
      <c r="H474" s="1"/>
    </row>
    <row r="475" spans="1:8" outlineLevel="4" x14ac:dyDescent="0.25">
      <c r="A475" s="11"/>
      <c r="B475" s="11"/>
      <c r="C475" s="18"/>
      <c r="D475" s="19"/>
      <c r="E475" s="12" t="s">
        <v>459</v>
      </c>
      <c r="F475" s="4">
        <f t="shared" si="203"/>
        <v>0</v>
      </c>
      <c r="G475" s="12" t="s">
        <v>148</v>
      </c>
      <c r="H475" s="1"/>
    </row>
    <row r="477" spans="1:8" x14ac:dyDescent="0.25">
      <c r="A477" s="22" t="s">
        <v>269</v>
      </c>
    </row>
  </sheetData>
  <conditionalFormatting sqref="F2">
    <cfRule type="cellIs" dxfId="24" priority="4" stopIfTrue="1" operator="notEqual">
      <formula>0</formula>
    </cfRule>
    <cfRule type="cellIs" dxfId="23" priority="5" stopIfTrue="1" operator="equal">
      <formula>""</formula>
    </cfRule>
  </conditionalFormatting>
  <conditionalFormatting sqref="J3:AC3">
    <cfRule type="containsText" dxfId="22" priority="1" operator="containsText" text="Post Forecast">
      <formula>NOT(ISERROR(SEARCH("Post Forecast",J3)))</formula>
    </cfRule>
    <cfRule type="containsText" dxfId="21" priority="2" operator="containsText" text="Forecast">
      <formula>NOT(ISERROR(SEARCH("Forecast",J3)))</formula>
    </cfRule>
    <cfRule type="containsText" dxfId="20" priority="3" operator="containsText" text="Pre Fcst">
      <formula>NOT(ISERROR(SEARCH("Pre Fcst",J3)))</formula>
    </cfRule>
  </conditionalFormatting>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[XXX]&amp;CSheet:&amp;A&amp;RSTRICTLY CONFIDENTIAL</oddHeader>
    <oddFooter>&amp;L&amp;F ( Printed on &amp;D at &amp;T )&amp;RPage &amp;P of &amp;N</oddFooter>
  </headerFooter>
  <customProperties>
    <customPr name="MMSheetType"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AC508"/>
  <sheetViews>
    <sheetView topLeftCell="A310" zoomScale="80" zoomScaleNormal="80" workbookViewId="0"/>
  </sheetViews>
  <sheetFormatPr defaultColWidth="15.1796875" defaultRowHeight="13.15" outlineLevelRow="5" outlineLevelCol="1" x14ac:dyDescent="0.25"/>
  <cols>
    <col min="1" max="2" width="1.453125" style="22" customWidth="1"/>
    <col min="3" max="3" width="1.453125" style="34" customWidth="1"/>
    <col min="4" max="4" width="1.453125" style="46" customWidth="1"/>
    <col min="5" max="5" width="129.6328125" style="23" bestFit="1" customWidth="1"/>
    <col min="6" max="8" width="14.81640625" style="23" customWidth="1"/>
    <col min="9" max="9" width="3.453125" style="23" customWidth="1"/>
    <col min="10" max="21" width="14.81640625" style="23" customWidth="1" outlineLevel="1"/>
    <col min="22" max="29" width="14.81640625" style="23" customWidth="1"/>
    <col min="30" max="16384" width="15.1796875" style="23"/>
  </cols>
  <sheetData>
    <row r="1" spans="1:29" s="33" customFormat="1" ht="30.75" x14ac:dyDescent="0.25">
      <c r="A1" s="29" t="str">
        <f ca="1" xml:space="preserve"> RIGHT(CELL("filename", A1), LEN(CELL("filename", A1)) - SEARCH("]", CELL("filename", A1)))</f>
        <v>Labour</v>
      </c>
      <c r="B1" s="29"/>
    </row>
    <row r="2" spans="1:29" s="37" customFormat="1" x14ac:dyDescent="0.25">
      <c r="A2" s="32"/>
      <c r="B2" s="32"/>
      <c r="C2" s="42"/>
      <c r="D2" s="45"/>
      <c r="E2" s="25" t="s">
        <v>54</v>
      </c>
      <c r="F2" s="41">
        <v>0</v>
      </c>
      <c r="G2" s="39" t="s">
        <v>55</v>
      </c>
      <c r="H2" s="25"/>
      <c r="I2" s="25"/>
      <c r="J2" s="15">
        <f>Time!J$80</f>
        <v>40999</v>
      </c>
      <c r="K2" s="15">
        <f>Time!K$80</f>
        <v>41364</v>
      </c>
      <c r="L2" s="15">
        <f>Time!L$80</f>
        <v>41729</v>
      </c>
      <c r="M2" s="15">
        <f>Time!M$80</f>
        <v>42094</v>
      </c>
      <c r="N2" s="15">
        <f>Time!N$80</f>
        <v>42460</v>
      </c>
      <c r="O2" s="15">
        <f>Time!O$80</f>
        <v>42825</v>
      </c>
      <c r="P2" s="15">
        <f>Time!P$80</f>
        <v>43190</v>
      </c>
      <c r="Q2" s="15">
        <f>Time!Q$80</f>
        <v>43555</v>
      </c>
      <c r="R2" s="15">
        <f>Time!R$80</f>
        <v>43921</v>
      </c>
      <c r="S2" s="15">
        <f>Time!S$80</f>
        <v>44286</v>
      </c>
      <c r="T2" s="15">
        <f>Time!T$80</f>
        <v>44651</v>
      </c>
      <c r="U2" s="15">
        <f>Time!U$80</f>
        <v>45016</v>
      </c>
      <c r="V2" s="15">
        <f>Time!V$80</f>
        <v>45382</v>
      </c>
      <c r="W2" s="15">
        <f>Time!W$80</f>
        <v>45747</v>
      </c>
      <c r="X2" s="15">
        <f>Time!X$80</f>
        <v>46112</v>
      </c>
      <c r="Y2" s="15">
        <f>Time!Y$80</f>
        <v>46477</v>
      </c>
      <c r="Z2" s="15">
        <f>Time!Z$80</f>
        <v>46843</v>
      </c>
      <c r="AA2" s="15">
        <f>Time!AA$80</f>
        <v>47208</v>
      </c>
      <c r="AB2" s="15">
        <f>Time!AB$80</f>
        <v>47573</v>
      </c>
      <c r="AC2" s="15">
        <f>Time!AC$80</f>
        <v>47938</v>
      </c>
    </row>
    <row r="3" spans="1:29" s="31" customFormat="1" x14ac:dyDescent="0.25">
      <c r="A3" s="32"/>
      <c r="B3" s="32"/>
      <c r="C3" s="42"/>
      <c r="D3" s="45"/>
      <c r="E3" s="40" t="s">
        <v>56</v>
      </c>
      <c r="F3" s="38"/>
      <c r="G3" s="39"/>
      <c r="H3" s="25"/>
      <c r="I3" s="25"/>
      <c r="J3" s="14" t="str">
        <f>Time!J$86</f>
        <v>Pre Fcst</v>
      </c>
      <c r="K3" s="14" t="str">
        <f>Time!K$86</f>
        <v>Pre Fcst</v>
      </c>
      <c r="L3" s="14" t="str">
        <f>Time!L$86</f>
        <v>Pre Fcst</v>
      </c>
      <c r="M3" s="14" t="str">
        <f>Time!M$86</f>
        <v>Pre Fcst</v>
      </c>
      <c r="N3" s="14" t="str">
        <f>Time!N$86</f>
        <v>Pre Fcst</v>
      </c>
      <c r="O3" s="14" t="str">
        <f>Time!O$86</f>
        <v>Pre Fcst</v>
      </c>
      <c r="P3" s="14" t="str">
        <f>Time!P$86</f>
        <v>Pre Fcst</v>
      </c>
      <c r="Q3" s="14" t="str">
        <f>Time!Q$86</f>
        <v>Pre Fcst</v>
      </c>
      <c r="R3" s="14" t="str">
        <f>Time!R$86</f>
        <v>Pre Fcst</v>
      </c>
      <c r="S3" s="14" t="str">
        <f>Time!S$86</f>
        <v>Pre Fcst</v>
      </c>
      <c r="T3" s="14" t="str">
        <f>Time!T$86</f>
        <v>Pre Fcst</v>
      </c>
      <c r="U3" s="14" t="str">
        <f>Time!U$86</f>
        <v>Pre Fcst</v>
      </c>
      <c r="V3" s="14" t="str">
        <f>Time!V$86</f>
        <v>Pre Fcst</v>
      </c>
      <c r="W3" s="14" t="str">
        <f>Time!W$86</f>
        <v>Forecast</v>
      </c>
      <c r="X3" s="14" t="str">
        <f>Time!X$86</f>
        <v>Forecast</v>
      </c>
      <c r="Y3" s="14" t="str">
        <f>Time!Y$86</f>
        <v>Forecast</v>
      </c>
      <c r="Z3" s="14" t="str">
        <f>Time!Z$86</f>
        <v>Forecast</v>
      </c>
      <c r="AA3" s="14" t="str">
        <f>Time!AA$86</f>
        <v>Forecast</v>
      </c>
      <c r="AB3" s="14" t="str">
        <f>Time!AB$86</f>
        <v>Forecast</v>
      </c>
      <c r="AC3" s="14" t="str">
        <f>Time!AC$86</f>
        <v>Post Fcst</v>
      </c>
    </row>
    <row r="4" spans="1:29" s="43" customFormat="1" x14ac:dyDescent="0.25">
      <c r="A4" s="32"/>
      <c r="B4" s="32"/>
      <c r="C4" s="42"/>
      <c r="D4" s="45"/>
      <c r="E4" s="25" t="s">
        <v>57</v>
      </c>
      <c r="F4" s="38"/>
      <c r="G4" s="39"/>
      <c r="H4" s="25"/>
      <c r="I4" s="25"/>
      <c r="J4" s="13">
        <f>Time!J$90</f>
        <v>1</v>
      </c>
      <c r="K4" s="13">
        <f>Time!K$90</f>
        <v>2</v>
      </c>
      <c r="L4" s="13">
        <f>Time!L$90</f>
        <v>3</v>
      </c>
      <c r="M4" s="13">
        <f>Time!M$90</f>
        <v>4</v>
      </c>
      <c r="N4" s="13">
        <f>Time!N$90</f>
        <v>5</v>
      </c>
      <c r="O4" s="13">
        <f>Time!O$90</f>
        <v>6</v>
      </c>
      <c r="P4" s="13">
        <f>Time!P$90</f>
        <v>7</v>
      </c>
      <c r="Q4" s="13">
        <f>Time!Q$90</f>
        <v>8</v>
      </c>
      <c r="R4" s="13">
        <f>Time!R$90</f>
        <v>9</v>
      </c>
      <c r="S4" s="13">
        <f>Time!S$90</f>
        <v>10</v>
      </c>
      <c r="T4" s="13">
        <f>Time!T$90</f>
        <v>11</v>
      </c>
      <c r="U4" s="13">
        <f>Time!U$90</f>
        <v>12</v>
      </c>
      <c r="V4" s="13">
        <f>Time!V$90</f>
        <v>13</v>
      </c>
      <c r="W4" s="13">
        <f>Time!W$90</f>
        <v>14</v>
      </c>
      <c r="X4" s="13">
        <f>Time!X$90</f>
        <v>15</v>
      </c>
      <c r="Y4" s="13">
        <f>Time!Y$90</f>
        <v>16</v>
      </c>
      <c r="Z4" s="13">
        <f>Time!Z$90</f>
        <v>17</v>
      </c>
      <c r="AA4" s="13">
        <f>Time!AA$90</f>
        <v>18</v>
      </c>
      <c r="AB4" s="13">
        <f>Time!AB$90</f>
        <v>19</v>
      </c>
      <c r="AC4" s="13">
        <f>Time!AC$90</f>
        <v>20</v>
      </c>
    </row>
    <row r="5" spans="1:29" s="31" customFormat="1" x14ac:dyDescent="0.25">
      <c r="A5" s="32"/>
      <c r="B5" s="32"/>
      <c r="C5" s="42"/>
      <c r="D5" s="45"/>
      <c r="F5" s="26" t="s">
        <v>58</v>
      </c>
      <c r="G5" s="26" t="s">
        <v>59</v>
      </c>
      <c r="H5" s="26" t="s">
        <v>60</v>
      </c>
      <c r="I5" s="25"/>
    </row>
    <row r="6" spans="1:29" s="44" customFormat="1" x14ac:dyDescent="0.25">
      <c r="A6" s="22"/>
      <c r="B6" s="22"/>
      <c r="C6" s="34"/>
      <c r="F6" s="22"/>
      <c r="G6" s="22"/>
      <c r="H6" s="22"/>
    </row>
    <row r="8" spans="1:29" x14ac:dyDescent="0.25">
      <c r="A8" s="22" t="s">
        <v>460</v>
      </c>
    </row>
    <row r="9" spans="1:29" outlineLevel="1" x14ac:dyDescent="0.25">
      <c r="B9" s="22" t="s">
        <v>461</v>
      </c>
    </row>
    <row r="10" spans="1:29" outlineLevel="2" x14ac:dyDescent="0.25">
      <c r="A10" s="11"/>
      <c r="B10" s="11"/>
      <c r="C10" s="18"/>
      <c r="D10" s="19"/>
      <c r="E10" s="12" t="str">
        <f>Inputs!E$109</f>
        <v>Labour RPE – PR24 final determinations</v>
      </c>
      <c r="F10" s="8"/>
      <c r="G10" s="8" t="str">
        <f>Inputs!G$109</f>
        <v>%</v>
      </c>
      <c r="H10" s="8"/>
      <c r="I10" s="8"/>
      <c r="J10" s="8"/>
      <c r="K10" s="8"/>
      <c r="L10" s="8"/>
      <c r="M10" s="8"/>
      <c r="N10" s="8"/>
      <c r="O10" s="8"/>
      <c r="P10" s="8"/>
      <c r="Q10" s="8"/>
      <c r="R10" s="8"/>
      <c r="S10" s="8"/>
      <c r="T10" s="8"/>
      <c r="U10" s="8"/>
      <c r="V10" s="8">
        <f>Inputs!V$109</f>
        <v>0</v>
      </c>
      <c r="W10" s="8">
        <f>Inputs!W$109</f>
        <v>0</v>
      </c>
      <c r="X10" s="8">
        <f>Inputs!X$109</f>
        <v>0</v>
      </c>
      <c r="Y10" s="8">
        <f>Inputs!Y$109</f>
        <v>0</v>
      </c>
      <c r="Z10" s="8">
        <f>Inputs!Z$109</f>
        <v>0</v>
      </c>
      <c r="AA10" s="8">
        <f>Inputs!AA$109</f>
        <v>0</v>
      </c>
      <c r="AB10" s="8">
        <f>Inputs!AB$109</f>
        <v>0</v>
      </c>
      <c r="AC10" s="8">
        <f>Inputs!AC$109</f>
        <v>0</v>
      </c>
    </row>
    <row r="11" spans="1:29" outlineLevel="2" x14ac:dyDescent="0.25">
      <c r="A11" s="11"/>
      <c r="B11" s="11"/>
      <c r="C11" s="18"/>
      <c r="D11" s="19"/>
      <c r="E11" s="12" t="str">
        <f>Time!E$26</f>
        <v>Last pre forecast flag</v>
      </c>
      <c r="F11" s="3"/>
      <c r="G11" s="3" t="str">
        <f>Time!G$26</f>
        <v>flag</v>
      </c>
      <c r="H11" s="3"/>
      <c r="I11" s="3"/>
      <c r="J11" s="3"/>
      <c r="K11" s="3"/>
      <c r="L11" s="3"/>
      <c r="M11" s="3"/>
      <c r="N11" s="3"/>
      <c r="O11" s="3"/>
      <c r="P11" s="3"/>
      <c r="Q11" s="3"/>
      <c r="R11" s="3"/>
      <c r="S11" s="3"/>
      <c r="T11" s="3"/>
      <c r="U11" s="3"/>
      <c r="V11" s="3">
        <f>Time!V$26</f>
        <v>1</v>
      </c>
      <c r="W11" s="3">
        <f>Time!W$26</f>
        <v>0</v>
      </c>
      <c r="X11" s="3">
        <f>Time!X$26</f>
        <v>0</v>
      </c>
      <c r="Y11" s="3">
        <f>Time!Y$26</f>
        <v>0</v>
      </c>
      <c r="Z11" s="3">
        <f>Time!Z$26</f>
        <v>0</v>
      </c>
      <c r="AA11" s="3">
        <f>Time!AA$26</f>
        <v>0</v>
      </c>
      <c r="AB11" s="3">
        <f>Time!AB$26</f>
        <v>0</v>
      </c>
      <c r="AC11" s="3">
        <f>Time!AC$26</f>
        <v>0</v>
      </c>
    </row>
    <row r="12" spans="1:29" outlineLevel="2" x14ac:dyDescent="0.25">
      <c r="E12" s="23" t="s">
        <v>461</v>
      </c>
      <c r="G12" s="23" t="s">
        <v>140</v>
      </c>
      <c r="H12" s="2"/>
      <c r="J12" s="2"/>
      <c r="K12" s="2"/>
      <c r="L12" s="2"/>
      <c r="M12" s="2"/>
      <c r="N12" s="2"/>
      <c r="O12" s="2"/>
      <c r="P12" s="2"/>
      <c r="Q12" s="2"/>
      <c r="R12" s="2"/>
      <c r="S12" s="2"/>
      <c r="T12" s="2"/>
      <c r="U12" s="2"/>
      <c r="V12" s="2">
        <f>IF(V11=1,1,U12*(V10+1))</f>
        <v>1</v>
      </c>
      <c r="W12" s="2">
        <f>IF(W11=1,1,V12*(W10+1))</f>
        <v>1</v>
      </c>
      <c r="X12" s="2">
        <f t="shared" ref="X12:AC12" si="0">IF(X11=1,1,W12*(X10+1))</f>
        <v>1</v>
      </c>
      <c r="Y12" s="2">
        <f t="shared" si="0"/>
        <v>1</v>
      </c>
      <c r="Z12" s="2">
        <f t="shared" si="0"/>
        <v>1</v>
      </c>
      <c r="AA12" s="2">
        <f t="shared" si="0"/>
        <v>1</v>
      </c>
      <c r="AB12" s="2">
        <f t="shared" si="0"/>
        <v>1</v>
      </c>
      <c r="AC12" s="2">
        <f t="shared" si="0"/>
        <v>1</v>
      </c>
    </row>
    <row r="13" spans="1:29" outlineLevel="1" x14ac:dyDescent="0.25"/>
    <row r="14" spans="1:29" x14ac:dyDescent="0.25">
      <c r="A14" s="22" t="s">
        <v>462</v>
      </c>
    </row>
    <row r="15" spans="1:29" outlineLevel="1" x14ac:dyDescent="0.25">
      <c r="B15" s="22" t="s">
        <v>423</v>
      </c>
    </row>
    <row r="16" spans="1:29" outlineLevel="2" x14ac:dyDescent="0.25">
      <c r="B16" s="22" t="s">
        <v>463</v>
      </c>
    </row>
    <row r="17" spans="1:29" outlineLevel="3" x14ac:dyDescent="0.25">
      <c r="A17" s="11"/>
      <c r="B17" s="11"/>
      <c r="C17" s="18"/>
      <c r="D17" s="19"/>
      <c r="E17" s="12" t="str">
        <f>Inputs!E$111</f>
        <v>ASHE manufacturing mean hourly earnings including overtime - nominal</v>
      </c>
      <c r="F17" s="4"/>
      <c r="G17" s="4" t="str">
        <f>Inputs!G$111</f>
        <v>£/hour</v>
      </c>
      <c r="H17" s="4"/>
      <c r="I17" s="4"/>
      <c r="J17" s="4"/>
      <c r="K17" s="4"/>
      <c r="L17" s="4"/>
      <c r="M17" s="4"/>
      <c r="N17" s="4"/>
      <c r="O17" s="4"/>
      <c r="P17" s="4"/>
      <c r="Q17" s="4"/>
      <c r="R17" s="4"/>
      <c r="S17" s="4"/>
      <c r="T17" s="4"/>
      <c r="U17" s="4"/>
      <c r="V17" s="4">
        <f>Inputs!V$111</f>
        <v>0</v>
      </c>
      <c r="W17" s="4">
        <f>Inputs!W$111</f>
        <v>0</v>
      </c>
      <c r="X17" s="4">
        <f>Inputs!X$111</f>
        <v>0</v>
      </c>
      <c r="Y17" s="4">
        <f>Inputs!Y$111</f>
        <v>0</v>
      </c>
      <c r="Z17" s="4">
        <f>Inputs!Z$111</f>
        <v>0</v>
      </c>
      <c r="AA17" s="4">
        <f>Inputs!AA$111</f>
        <v>0</v>
      </c>
      <c r="AB17" s="4">
        <f>Inputs!AB$111</f>
        <v>0</v>
      </c>
      <c r="AC17" s="4">
        <f>Inputs!AC$111</f>
        <v>0</v>
      </c>
    </row>
    <row r="18" spans="1:29" outlineLevel="3" x14ac:dyDescent="0.25">
      <c r="A18" s="11"/>
      <c r="B18" s="11"/>
      <c r="C18" s="18"/>
      <c r="D18" s="19"/>
      <c r="E18" s="12" t="str">
        <f>Indexation!E$43</f>
        <v>CPI(H) - FYA - inflate from base year (2022-23) average</v>
      </c>
      <c r="F18" s="8"/>
      <c r="G18" s="8" t="str">
        <f>Indexation!G$43</f>
        <v>%</v>
      </c>
      <c r="H18" s="8"/>
      <c r="I18" s="8"/>
      <c r="J18" s="8"/>
      <c r="K18" s="8"/>
      <c r="L18" s="8"/>
      <c r="M18" s="8"/>
      <c r="N18" s="8"/>
      <c r="O18" s="8"/>
      <c r="P18" s="8"/>
      <c r="Q18" s="8"/>
      <c r="R18" s="8"/>
      <c r="S18" s="8"/>
      <c r="T18" s="8"/>
      <c r="U18" s="8"/>
      <c r="V18" s="8">
        <f>Indexation!V$43</f>
        <v>0</v>
      </c>
      <c r="W18" s="8">
        <f>Indexation!W$43</f>
        <v>0</v>
      </c>
      <c r="X18" s="8">
        <f>Indexation!X$43</f>
        <v>0</v>
      </c>
      <c r="Y18" s="8">
        <f>Indexation!Y$43</f>
        <v>0</v>
      </c>
      <c r="Z18" s="8">
        <f>Indexation!Z$43</f>
        <v>0</v>
      </c>
      <c r="AA18" s="8">
        <f>Indexation!AA$43</f>
        <v>0</v>
      </c>
      <c r="AB18" s="8">
        <f>Indexation!AB$43</f>
        <v>0</v>
      </c>
      <c r="AC18" s="8">
        <f>Indexation!AC$43</f>
        <v>0</v>
      </c>
    </row>
    <row r="19" spans="1:29" outlineLevel="3" x14ac:dyDescent="0.25">
      <c r="E19" s="23" t="s">
        <v>463</v>
      </c>
      <c r="G19" s="23" t="s">
        <v>165</v>
      </c>
      <c r="H19" s="1"/>
      <c r="J19" s="1"/>
      <c r="K19" s="1"/>
      <c r="L19" s="1"/>
      <c r="M19" s="1"/>
      <c r="N19" s="1"/>
      <c r="O19" s="1"/>
      <c r="P19" s="1"/>
      <c r="Q19" s="1"/>
      <c r="R19" s="1"/>
      <c r="S19" s="1"/>
      <c r="T19" s="1"/>
      <c r="U19" s="1"/>
      <c r="V19" s="1">
        <f t="shared" ref="V19:AC19" si="1">IF(V17=0,0,V17/V18)</f>
        <v>0</v>
      </c>
      <c r="W19" s="1">
        <f t="shared" si="1"/>
        <v>0</v>
      </c>
      <c r="X19" s="1">
        <f t="shared" si="1"/>
        <v>0</v>
      </c>
      <c r="Y19" s="1">
        <f t="shared" si="1"/>
        <v>0</v>
      </c>
      <c r="Z19" s="1">
        <f t="shared" si="1"/>
        <v>0</v>
      </c>
      <c r="AA19" s="1">
        <f t="shared" si="1"/>
        <v>0</v>
      </c>
      <c r="AB19" s="1">
        <f t="shared" si="1"/>
        <v>0</v>
      </c>
      <c r="AC19" s="1">
        <f t="shared" si="1"/>
        <v>0</v>
      </c>
    </row>
    <row r="20" spans="1:29" outlineLevel="2" x14ac:dyDescent="0.25"/>
    <row r="21" spans="1:29" outlineLevel="2" x14ac:dyDescent="0.25"/>
    <row r="22" spans="1:29" outlineLevel="2" x14ac:dyDescent="0.25">
      <c r="B22" s="22" t="s">
        <v>464</v>
      </c>
    </row>
    <row r="23" spans="1:29" outlineLevel="3" x14ac:dyDescent="0.25">
      <c r="E23" s="23" t="str">
        <f t="shared" ref="E23:AC23" si="2">E$19</f>
        <v>ASHE manufacturing mean hourly earnings including overtime - real</v>
      </c>
      <c r="F23" s="1"/>
      <c r="G23" s="1" t="str">
        <f t="shared" si="2"/>
        <v>£/hour</v>
      </c>
      <c r="H23" s="1"/>
      <c r="I23" s="1"/>
      <c r="J23" s="1"/>
      <c r="K23" s="1"/>
      <c r="L23" s="1"/>
      <c r="M23" s="1"/>
      <c r="N23" s="1"/>
      <c r="O23" s="1"/>
      <c r="P23" s="1"/>
      <c r="Q23" s="1"/>
      <c r="R23" s="1"/>
      <c r="S23" s="1"/>
      <c r="T23" s="1"/>
      <c r="U23" s="1"/>
      <c r="V23" s="1">
        <f t="shared" si="2"/>
        <v>0</v>
      </c>
      <c r="W23" s="1">
        <f t="shared" si="2"/>
        <v>0</v>
      </c>
      <c r="X23" s="1">
        <f t="shared" si="2"/>
        <v>0</v>
      </c>
      <c r="Y23" s="1">
        <f t="shared" si="2"/>
        <v>0</v>
      </c>
      <c r="Z23" s="1">
        <f t="shared" si="2"/>
        <v>0</v>
      </c>
      <c r="AA23" s="1">
        <f t="shared" si="2"/>
        <v>0</v>
      </c>
      <c r="AB23" s="1">
        <f t="shared" si="2"/>
        <v>0</v>
      </c>
      <c r="AC23" s="1">
        <f t="shared" si="2"/>
        <v>0</v>
      </c>
    </row>
    <row r="24" spans="1:29" outlineLevel="3" x14ac:dyDescent="0.25">
      <c r="A24" s="11"/>
      <c r="B24" s="11"/>
      <c r="C24" s="18"/>
      <c r="D24" s="19"/>
      <c r="E24" s="12" t="str">
        <f>Time!E$26</f>
        <v>Last pre forecast flag</v>
      </c>
      <c r="F24" s="3"/>
      <c r="G24" s="3" t="str">
        <f>Time!G$26</f>
        <v>flag</v>
      </c>
      <c r="H24" s="3"/>
      <c r="I24" s="3"/>
      <c r="J24" s="3"/>
      <c r="K24" s="3"/>
      <c r="L24" s="3"/>
      <c r="M24" s="3"/>
      <c r="N24" s="3"/>
      <c r="O24" s="3"/>
      <c r="P24" s="3"/>
      <c r="Q24" s="3"/>
      <c r="R24" s="3"/>
      <c r="S24" s="3"/>
      <c r="T24" s="3"/>
      <c r="U24" s="3"/>
      <c r="V24" s="3">
        <f>Time!V$26</f>
        <v>1</v>
      </c>
      <c r="W24" s="3">
        <f>Time!W$26</f>
        <v>0</v>
      </c>
      <c r="X24" s="3">
        <f>Time!X$26</f>
        <v>0</v>
      </c>
      <c r="Y24" s="3">
        <f>Time!Y$26</f>
        <v>0</v>
      </c>
      <c r="Z24" s="3">
        <f>Time!Z$26</f>
        <v>0</v>
      </c>
      <c r="AA24" s="3">
        <f>Time!AA$26</f>
        <v>0</v>
      </c>
      <c r="AB24" s="3">
        <f>Time!AB$26</f>
        <v>0</v>
      </c>
      <c r="AC24" s="3">
        <f>Time!AC$26</f>
        <v>0</v>
      </c>
    </row>
    <row r="25" spans="1:29" outlineLevel="3" x14ac:dyDescent="0.25">
      <c r="E25" s="23" t="s">
        <v>464</v>
      </c>
      <c r="F25" s="1">
        <f>SUMPRODUCT($J23:$AC23,$J24:$AC24)</f>
        <v>0</v>
      </c>
      <c r="G25" s="23" t="s">
        <v>165</v>
      </c>
      <c r="H25" s="1"/>
    </row>
    <row r="26" spans="1:29" outlineLevel="2" x14ac:dyDescent="0.25"/>
    <row r="27" spans="1:29" outlineLevel="2" x14ac:dyDescent="0.25"/>
    <row r="28" spans="1:29" outlineLevel="2" x14ac:dyDescent="0.25">
      <c r="B28" s="22" t="s">
        <v>465</v>
      </c>
    </row>
    <row r="29" spans="1:29" outlineLevel="3" x14ac:dyDescent="0.25">
      <c r="E29" s="23" t="str">
        <f t="shared" ref="E29:G29" si="3">E$25</f>
        <v>ASHE manufacturing mean hourly earnings including overtime - year zero - real</v>
      </c>
      <c r="F29" s="1">
        <f t="shared" si="3"/>
        <v>0</v>
      </c>
      <c r="G29" s="23" t="str">
        <f t="shared" si="3"/>
        <v>£/hour</v>
      </c>
      <c r="H29" s="1"/>
    </row>
    <row r="30" spans="1:29" outlineLevel="3" x14ac:dyDescent="0.25">
      <c r="E30" s="23" t="str">
        <f t="shared" ref="E30:AC30" si="4">E$19</f>
        <v>ASHE manufacturing mean hourly earnings including overtime - real</v>
      </c>
      <c r="F30" s="1"/>
      <c r="G30" s="1" t="str">
        <f t="shared" si="4"/>
        <v>£/hour</v>
      </c>
      <c r="H30" s="1"/>
      <c r="I30" s="1"/>
      <c r="J30" s="1"/>
      <c r="K30" s="1"/>
      <c r="L30" s="1"/>
      <c r="M30" s="1"/>
      <c r="N30" s="1"/>
      <c r="O30" s="1"/>
      <c r="P30" s="1"/>
      <c r="Q30" s="1"/>
      <c r="R30" s="1"/>
      <c r="S30" s="1"/>
      <c r="T30" s="1"/>
      <c r="U30" s="1"/>
      <c r="V30" s="1">
        <f t="shared" si="4"/>
        <v>0</v>
      </c>
      <c r="W30" s="1">
        <f t="shared" si="4"/>
        <v>0</v>
      </c>
      <c r="X30" s="1">
        <f t="shared" si="4"/>
        <v>0</v>
      </c>
      <c r="Y30" s="1">
        <f t="shared" si="4"/>
        <v>0</v>
      </c>
      <c r="Z30" s="1">
        <f t="shared" si="4"/>
        <v>0</v>
      </c>
      <c r="AA30" s="1">
        <f t="shared" si="4"/>
        <v>0</v>
      </c>
      <c r="AB30" s="1">
        <f t="shared" si="4"/>
        <v>0</v>
      </c>
      <c r="AC30" s="1">
        <f t="shared" si="4"/>
        <v>0</v>
      </c>
    </row>
    <row r="31" spans="1:29" outlineLevel="3" x14ac:dyDescent="0.25">
      <c r="E31" s="23" t="s">
        <v>465</v>
      </c>
      <c r="G31" s="23" t="s">
        <v>140</v>
      </c>
      <c r="H31" s="2"/>
      <c r="J31" s="2"/>
      <c r="K31" s="2"/>
      <c r="L31" s="2"/>
      <c r="M31" s="2"/>
      <c r="N31" s="2"/>
      <c r="O31" s="2"/>
      <c r="P31" s="2"/>
      <c r="Q31" s="2"/>
      <c r="R31" s="2"/>
      <c r="S31" s="2"/>
      <c r="T31" s="2"/>
      <c r="U31" s="2"/>
      <c r="V31" s="2">
        <f t="shared" ref="V31:AC31" si="5">IF(V30=0,0,V30/$F29)</f>
        <v>0</v>
      </c>
      <c r="W31" s="2">
        <f t="shared" si="5"/>
        <v>0</v>
      </c>
      <c r="X31" s="2">
        <f t="shared" si="5"/>
        <v>0</v>
      </c>
      <c r="Y31" s="2">
        <f t="shared" si="5"/>
        <v>0</v>
      </c>
      <c r="Z31" s="2">
        <f t="shared" si="5"/>
        <v>0</v>
      </c>
      <c r="AA31" s="2">
        <f t="shared" si="5"/>
        <v>0</v>
      </c>
      <c r="AB31" s="2">
        <f t="shared" si="5"/>
        <v>0</v>
      </c>
      <c r="AC31" s="2">
        <f t="shared" si="5"/>
        <v>0</v>
      </c>
    </row>
    <row r="32" spans="1:29" outlineLevel="2" x14ac:dyDescent="0.25"/>
    <row r="33" spans="1:29" outlineLevel="2" x14ac:dyDescent="0.25"/>
    <row r="34" spans="1:29" outlineLevel="2" x14ac:dyDescent="0.25">
      <c r="B34" s="22" t="s">
        <v>466</v>
      </c>
    </row>
    <row r="35" spans="1:29" outlineLevel="3" x14ac:dyDescent="0.25">
      <c r="E35" s="23" t="str">
        <f t="shared" ref="E35:AC35" si="6">E$31</f>
        <v>ASHE manufacturing mean hourly earnings including overtime - cumulative growth - real</v>
      </c>
      <c r="F35" s="2"/>
      <c r="G35" s="2" t="str">
        <f t="shared" si="6"/>
        <v>%</v>
      </c>
      <c r="H35" s="2"/>
      <c r="I35" s="2"/>
      <c r="J35" s="2"/>
      <c r="K35" s="2"/>
      <c r="L35" s="2"/>
      <c r="M35" s="2"/>
      <c r="N35" s="2"/>
      <c r="O35" s="2"/>
      <c r="P35" s="2"/>
      <c r="Q35" s="2"/>
      <c r="R35" s="2"/>
      <c r="S35" s="2"/>
      <c r="T35" s="2"/>
      <c r="U35" s="2"/>
      <c r="V35" s="2">
        <f t="shared" si="6"/>
        <v>0</v>
      </c>
      <c r="W35" s="2">
        <f>W$31</f>
        <v>0</v>
      </c>
      <c r="X35" s="2">
        <f t="shared" si="6"/>
        <v>0</v>
      </c>
      <c r="Y35" s="2">
        <f t="shared" si="6"/>
        <v>0</v>
      </c>
      <c r="Z35" s="2">
        <f t="shared" si="6"/>
        <v>0</v>
      </c>
      <c r="AA35" s="2">
        <f t="shared" si="6"/>
        <v>0</v>
      </c>
      <c r="AB35" s="2">
        <f t="shared" si="6"/>
        <v>0</v>
      </c>
      <c r="AC35" s="2">
        <f t="shared" si="6"/>
        <v>0</v>
      </c>
    </row>
    <row r="36" spans="1:29" outlineLevel="3" x14ac:dyDescent="0.25">
      <c r="E36" s="23" t="str">
        <f t="shared" ref="E36:AC36" si="7">E$12</f>
        <v>Forecast wage growth for adjustment</v>
      </c>
      <c r="F36" s="2"/>
      <c r="G36" s="2" t="str">
        <f t="shared" si="7"/>
        <v>%</v>
      </c>
      <c r="H36" s="2"/>
      <c r="I36" s="2"/>
      <c r="J36" s="2"/>
      <c r="K36" s="2"/>
      <c r="L36" s="2"/>
      <c r="M36" s="2"/>
      <c r="N36" s="2"/>
      <c r="O36" s="2"/>
      <c r="P36" s="2"/>
      <c r="Q36" s="2"/>
      <c r="R36" s="2"/>
      <c r="S36" s="2"/>
      <c r="T36" s="2"/>
      <c r="U36" s="2"/>
      <c r="V36" s="2">
        <f t="shared" si="7"/>
        <v>1</v>
      </c>
      <c r="W36" s="2">
        <f>W$12</f>
        <v>1</v>
      </c>
      <c r="X36" s="2">
        <f t="shared" si="7"/>
        <v>1</v>
      </c>
      <c r="Y36" s="2">
        <f t="shared" si="7"/>
        <v>1</v>
      </c>
      <c r="Z36" s="2">
        <f t="shared" si="7"/>
        <v>1</v>
      </c>
      <c r="AA36" s="2">
        <f t="shared" si="7"/>
        <v>1</v>
      </c>
      <c r="AB36" s="2">
        <f t="shared" si="7"/>
        <v>1</v>
      </c>
      <c r="AC36" s="2">
        <f t="shared" si="7"/>
        <v>1</v>
      </c>
    </row>
    <row r="37" spans="1:29" outlineLevel="3" x14ac:dyDescent="0.25">
      <c r="A37" s="11"/>
      <c r="B37" s="11"/>
      <c r="C37" s="18"/>
      <c r="D37" s="19"/>
      <c r="E37" s="12" t="str">
        <f>Time!E$54</f>
        <v>Forecast period flag</v>
      </c>
      <c r="F37" s="3"/>
      <c r="G37" s="3" t="str">
        <f>Time!G$54</f>
        <v>flag</v>
      </c>
      <c r="H37" s="3"/>
      <c r="I37" s="3"/>
      <c r="J37" s="3"/>
      <c r="K37" s="3"/>
      <c r="L37" s="3"/>
      <c r="M37" s="3"/>
      <c r="N37" s="3"/>
      <c r="O37" s="3"/>
      <c r="P37" s="3"/>
      <c r="Q37" s="3"/>
      <c r="R37" s="3"/>
      <c r="S37" s="3"/>
      <c r="T37" s="3"/>
      <c r="U37" s="3"/>
      <c r="V37" s="3">
        <f>Time!V$54</f>
        <v>0</v>
      </c>
      <c r="W37" s="3">
        <f>Time!W$54</f>
        <v>1</v>
      </c>
      <c r="X37" s="3">
        <f>Time!X$54</f>
        <v>1</v>
      </c>
      <c r="Y37" s="3">
        <f>Time!Y$54</f>
        <v>1</v>
      </c>
      <c r="Z37" s="3">
        <f>Time!Z$54</f>
        <v>1</v>
      </c>
      <c r="AA37" s="3">
        <f>Time!AA$54</f>
        <v>1</v>
      </c>
      <c r="AB37" s="3">
        <f>Time!AB$54</f>
        <v>1</v>
      </c>
      <c r="AC37" s="3">
        <f>Time!AC$54</f>
        <v>0</v>
      </c>
    </row>
    <row r="38" spans="1:29" outlineLevel="3" x14ac:dyDescent="0.25">
      <c r="E38" s="23" t="s">
        <v>466</v>
      </c>
      <c r="G38" s="23" t="s">
        <v>140</v>
      </c>
      <c r="H38" s="2"/>
      <c r="J38" s="2"/>
      <c r="K38" s="2"/>
      <c r="L38" s="2"/>
      <c r="M38" s="2"/>
      <c r="N38" s="2"/>
      <c r="O38" s="2"/>
      <c r="P38" s="2"/>
      <c r="Q38" s="2"/>
      <c r="R38" s="2"/>
      <c r="S38" s="2"/>
      <c r="T38" s="2"/>
      <c r="U38" s="2"/>
      <c r="V38" s="2">
        <f>IF(V37=1,V35/V36,0)</f>
        <v>0</v>
      </c>
      <c r="W38" s="2">
        <f>IF(W37=1,W35/W36,0)</f>
        <v>0</v>
      </c>
      <c r="X38" s="2">
        <f t="shared" ref="X38:AC38" si="8">IF(X37=1,X35/X36,0)</f>
        <v>0</v>
      </c>
      <c r="Y38" s="2">
        <f t="shared" si="8"/>
        <v>0</v>
      </c>
      <c r="Z38" s="2">
        <f t="shared" si="8"/>
        <v>0</v>
      </c>
      <c r="AA38" s="2">
        <f t="shared" si="8"/>
        <v>0</v>
      </c>
      <c r="AB38" s="2">
        <f t="shared" si="8"/>
        <v>0</v>
      </c>
      <c r="AC38" s="2">
        <f t="shared" si="8"/>
        <v>0</v>
      </c>
    </row>
    <row r="39" spans="1:29" outlineLevel="2" x14ac:dyDescent="0.25"/>
    <row r="40" spans="1:29" outlineLevel="1" x14ac:dyDescent="0.25">
      <c r="B40" s="22" t="s">
        <v>431</v>
      </c>
    </row>
    <row r="41" spans="1:29" outlineLevel="2" x14ac:dyDescent="0.25">
      <c r="B41" s="22" t="s">
        <v>467</v>
      </c>
    </row>
    <row r="42" spans="1:29" outlineLevel="3" x14ac:dyDescent="0.25">
      <c r="A42" s="11"/>
      <c r="B42" s="11"/>
      <c r="C42" s="18"/>
      <c r="D42" s="19"/>
      <c r="E42" s="12" t="str">
        <f>'PCD adjustment'!E$21</f>
        <v xml:space="preserve">Totex allowance for cost sharing - post PCD adjustment - standard base cost sharing - real (WR) </v>
      </c>
      <c r="F42" s="4"/>
      <c r="G42" s="4" t="str">
        <f>'PCD adjustment'!G$21</f>
        <v>£m</v>
      </c>
      <c r="H42" s="4">
        <f>'PCD adjustment'!H$21</f>
        <v>0</v>
      </c>
      <c r="I42" s="4"/>
      <c r="J42" s="4"/>
      <c r="K42" s="4"/>
      <c r="L42" s="4"/>
      <c r="M42" s="4"/>
      <c r="N42" s="4"/>
      <c r="O42" s="4"/>
      <c r="P42" s="4"/>
      <c r="Q42" s="4"/>
      <c r="R42" s="4"/>
      <c r="S42" s="4"/>
      <c r="T42" s="4"/>
      <c r="U42" s="4"/>
      <c r="V42" s="4">
        <f>'PCD adjustment'!V$21</f>
        <v>0</v>
      </c>
      <c r="W42" s="4">
        <f>'PCD adjustment'!W$21</f>
        <v>0</v>
      </c>
      <c r="X42" s="4">
        <f>'PCD adjustment'!X$21</f>
        <v>0</v>
      </c>
      <c r="Y42" s="4">
        <f>'PCD adjustment'!Y$21</f>
        <v>0</v>
      </c>
      <c r="Z42" s="4">
        <f>'PCD adjustment'!Z$21</f>
        <v>0</v>
      </c>
      <c r="AA42" s="4">
        <f>'PCD adjustment'!AA$21</f>
        <v>0</v>
      </c>
      <c r="AB42" s="4">
        <f>'PCD adjustment'!AB$21</f>
        <v>0</v>
      </c>
      <c r="AC42" s="4">
        <f>'PCD adjustment'!AC$21</f>
        <v>0</v>
      </c>
    </row>
    <row r="43" spans="1:29" outlineLevel="4" x14ac:dyDescent="0.25">
      <c r="A43" s="11"/>
      <c r="B43" s="11"/>
      <c r="C43" s="18"/>
      <c r="D43" s="19"/>
      <c r="E43" s="12" t="str">
        <f>'PCD adjustment'!E$22</f>
        <v xml:space="preserve">Totex allowance for cost sharing - post PCD adjustment - standard base cost sharing - real (WN+) </v>
      </c>
      <c r="F43" s="4"/>
      <c r="G43" s="4" t="str">
        <f>'PCD adjustment'!G$22</f>
        <v>£m</v>
      </c>
      <c r="H43" s="4">
        <f>'PCD adjustment'!H$22</f>
        <v>0</v>
      </c>
      <c r="I43" s="4"/>
      <c r="J43" s="4"/>
      <c r="K43" s="4"/>
      <c r="L43" s="4"/>
      <c r="M43" s="4"/>
      <c r="N43" s="4"/>
      <c r="O43" s="4"/>
      <c r="P43" s="4"/>
      <c r="Q43" s="4"/>
      <c r="R43" s="4"/>
      <c r="S43" s="4"/>
      <c r="T43" s="4"/>
      <c r="U43" s="4"/>
      <c r="V43" s="4">
        <f>'PCD adjustment'!V$22</f>
        <v>0</v>
      </c>
      <c r="W43" s="4">
        <f>'PCD adjustment'!W$22</f>
        <v>0</v>
      </c>
      <c r="X43" s="4">
        <f>'PCD adjustment'!X$22</f>
        <v>0</v>
      </c>
      <c r="Y43" s="4">
        <f>'PCD adjustment'!Y$22</f>
        <v>0</v>
      </c>
      <c r="Z43" s="4">
        <f>'PCD adjustment'!Z$22</f>
        <v>0</v>
      </c>
      <c r="AA43" s="4">
        <f>'PCD adjustment'!AA$22</f>
        <v>0</v>
      </c>
      <c r="AB43" s="4">
        <f>'PCD adjustment'!AB$22</f>
        <v>0</v>
      </c>
      <c r="AC43" s="4">
        <f>'PCD adjustment'!AC$22</f>
        <v>0</v>
      </c>
    </row>
    <row r="44" spans="1:29" outlineLevel="4" x14ac:dyDescent="0.25">
      <c r="A44" s="11"/>
      <c r="B44" s="11"/>
      <c r="C44" s="18"/>
      <c r="D44" s="19"/>
      <c r="E44" s="12" t="str">
        <f>'PCD adjustment'!E$23</f>
        <v xml:space="preserve">Totex allowance for cost sharing - post PCD adjustment - standard base cost sharing - real (WWN+) </v>
      </c>
      <c r="F44" s="4"/>
      <c r="G44" s="4" t="str">
        <f>'PCD adjustment'!G$23</f>
        <v>£m</v>
      </c>
      <c r="H44" s="4">
        <f>'PCD adjustment'!H$23</f>
        <v>0</v>
      </c>
      <c r="I44" s="4"/>
      <c r="J44" s="4"/>
      <c r="K44" s="4"/>
      <c r="L44" s="4"/>
      <c r="M44" s="4"/>
      <c r="N44" s="4"/>
      <c r="O44" s="4"/>
      <c r="P44" s="4"/>
      <c r="Q44" s="4"/>
      <c r="R44" s="4"/>
      <c r="S44" s="4"/>
      <c r="T44" s="4"/>
      <c r="U44" s="4"/>
      <c r="V44" s="4">
        <f>'PCD adjustment'!V$23</f>
        <v>0</v>
      </c>
      <c r="W44" s="4">
        <f>'PCD adjustment'!W$23</f>
        <v>0</v>
      </c>
      <c r="X44" s="4">
        <f>'PCD adjustment'!X$23</f>
        <v>0</v>
      </c>
      <c r="Y44" s="4">
        <f>'PCD adjustment'!Y$23</f>
        <v>0</v>
      </c>
      <c r="Z44" s="4">
        <f>'PCD adjustment'!Z$23</f>
        <v>0</v>
      </c>
      <c r="AA44" s="4">
        <f>'PCD adjustment'!AA$23</f>
        <v>0</v>
      </c>
      <c r="AB44" s="4">
        <f>'PCD adjustment'!AB$23</f>
        <v>0</v>
      </c>
      <c r="AC44" s="4">
        <f>'PCD adjustment'!AC$23</f>
        <v>0</v>
      </c>
    </row>
    <row r="45" spans="1:29" outlineLevel="4" x14ac:dyDescent="0.25">
      <c r="A45" s="11"/>
      <c r="B45" s="11"/>
      <c r="C45" s="18"/>
      <c r="D45" s="19"/>
      <c r="E45" s="12" t="str">
        <f>'PCD adjustment'!E$24</f>
        <v xml:space="preserve">Totex allowance for cost sharing - post PCD adjustment - standard base cost sharing - real (BIO) </v>
      </c>
      <c r="F45" s="4"/>
      <c r="G45" s="4" t="str">
        <f>'PCD adjustment'!G$24</f>
        <v>£m</v>
      </c>
      <c r="H45" s="4">
        <f>'PCD adjustment'!H$24</f>
        <v>0</v>
      </c>
      <c r="I45" s="4"/>
      <c r="J45" s="4"/>
      <c r="K45" s="4"/>
      <c r="L45" s="4"/>
      <c r="M45" s="4"/>
      <c r="N45" s="4"/>
      <c r="O45" s="4"/>
      <c r="P45" s="4"/>
      <c r="Q45" s="4"/>
      <c r="R45" s="4"/>
      <c r="S45" s="4"/>
      <c r="T45" s="4"/>
      <c r="U45" s="4"/>
      <c r="V45" s="4">
        <f>'PCD adjustment'!V$24</f>
        <v>0</v>
      </c>
      <c r="W45" s="4">
        <f>'PCD adjustment'!W$24</f>
        <v>0</v>
      </c>
      <c r="X45" s="4">
        <f>'PCD adjustment'!X$24</f>
        <v>0</v>
      </c>
      <c r="Y45" s="4">
        <f>'PCD adjustment'!Y$24</f>
        <v>0</v>
      </c>
      <c r="Z45" s="4">
        <f>'PCD adjustment'!Z$24</f>
        <v>0</v>
      </c>
      <c r="AA45" s="4">
        <f>'PCD adjustment'!AA$24</f>
        <v>0</v>
      </c>
      <c r="AB45" s="4">
        <f>'PCD adjustment'!AB$24</f>
        <v>0</v>
      </c>
      <c r="AC45" s="4">
        <f>'PCD adjustment'!AC$24</f>
        <v>0</v>
      </c>
    </row>
    <row r="46" spans="1:29" outlineLevel="4" x14ac:dyDescent="0.25">
      <c r="A46" s="11"/>
      <c r="B46" s="11"/>
      <c r="C46" s="18"/>
      <c r="D46" s="19"/>
      <c r="E46" s="12" t="str">
        <f>'PCD adjustment'!E$25</f>
        <v xml:space="preserve">Totex allowance for cost sharing - post PCD adjustment - standard base cost sharing - real (ADDN1) </v>
      </c>
      <c r="F46" s="4"/>
      <c r="G46" s="4" t="str">
        <f>'PCD adjustment'!G$25</f>
        <v>£m</v>
      </c>
      <c r="H46" s="4">
        <f>'PCD adjustment'!H$25</f>
        <v>0</v>
      </c>
      <c r="I46" s="4"/>
      <c r="J46" s="4"/>
      <c r="K46" s="4"/>
      <c r="L46" s="4"/>
      <c r="M46" s="4"/>
      <c r="N46" s="4"/>
      <c r="O46" s="4"/>
      <c r="P46" s="4"/>
      <c r="Q46" s="4"/>
      <c r="R46" s="4"/>
      <c r="S46" s="4"/>
      <c r="T46" s="4"/>
      <c r="U46" s="4"/>
      <c r="V46" s="4">
        <f>'PCD adjustment'!V$25</f>
        <v>0</v>
      </c>
      <c r="W46" s="4">
        <f>'PCD adjustment'!W$25</f>
        <v>0</v>
      </c>
      <c r="X46" s="4">
        <f>'PCD adjustment'!X$25</f>
        <v>0</v>
      </c>
      <c r="Y46" s="4">
        <f>'PCD adjustment'!Y$25</f>
        <v>0</v>
      </c>
      <c r="Z46" s="4">
        <f>'PCD adjustment'!Z$25</f>
        <v>0</v>
      </c>
      <c r="AA46" s="4">
        <f>'PCD adjustment'!AA$25</f>
        <v>0</v>
      </c>
      <c r="AB46" s="4">
        <f>'PCD adjustment'!AB$25</f>
        <v>0</v>
      </c>
      <c r="AC46" s="4">
        <f>'PCD adjustment'!AC$25</f>
        <v>0</v>
      </c>
    </row>
    <row r="47" spans="1:29" outlineLevel="4" x14ac:dyDescent="0.25">
      <c r="A47" s="11"/>
      <c r="B47" s="11"/>
      <c r="C47" s="18"/>
      <c r="D47" s="19"/>
      <c r="E47" s="12" t="str">
        <f>'PCD adjustment'!E$26</f>
        <v xml:space="preserve">Totex allowance for cost sharing - post PCD adjustment - standard base cost sharing - real (ADDN2) </v>
      </c>
      <c r="F47" s="4"/>
      <c r="G47" s="4" t="str">
        <f>'PCD adjustment'!G$26</f>
        <v>£m</v>
      </c>
      <c r="H47" s="4">
        <f>'PCD adjustment'!H$26</f>
        <v>0</v>
      </c>
      <c r="I47" s="4"/>
      <c r="J47" s="4"/>
      <c r="K47" s="4"/>
      <c r="L47" s="4"/>
      <c r="M47" s="4"/>
      <c r="N47" s="4"/>
      <c r="O47" s="4"/>
      <c r="P47" s="4"/>
      <c r="Q47" s="4"/>
      <c r="R47" s="4"/>
      <c r="S47" s="4"/>
      <c r="T47" s="4"/>
      <c r="U47" s="4"/>
      <c r="V47" s="4">
        <f>'PCD adjustment'!V$26</f>
        <v>0</v>
      </c>
      <c r="W47" s="4">
        <f>'PCD adjustment'!W$26</f>
        <v>0</v>
      </c>
      <c r="X47" s="4">
        <f>'PCD adjustment'!X$26</f>
        <v>0</v>
      </c>
      <c r="Y47" s="4">
        <f>'PCD adjustment'!Y$26</f>
        <v>0</v>
      </c>
      <c r="Z47" s="4">
        <f>'PCD adjustment'!Z$26</f>
        <v>0</v>
      </c>
      <c r="AA47" s="4">
        <f>'PCD adjustment'!AA$26</f>
        <v>0</v>
      </c>
      <c r="AB47" s="4">
        <f>'PCD adjustment'!AB$26</f>
        <v>0</v>
      </c>
      <c r="AC47" s="4">
        <f>'PCD adjustment'!AC$26</f>
        <v>0</v>
      </c>
    </row>
    <row r="48" spans="1:29" outlineLevel="3" x14ac:dyDescent="0.25">
      <c r="A48" s="11"/>
      <c r="B48" s="11"/>
      <c r="C48" s="18"/>
      <c r="D48" s="19"/>
      <c r="E48" s="12" t="str">
        <f>Energy!E$424</f>
        <v xml:space="preserve">Variance to totex allowance post adjustment - energy - real (WR) </v>
      </c>
      <c r="F48" s="4"/>
      <c r="G48" s="12" t="str">
        <f>Energy!G$424</f>
        <v>£m</v>
      </c>
      <c r="H48" s="12">
        <f>Energy!H$424</f>
        <v>0</v>
      </c>
      <c r="I48" s="4"/>
      <c r="J48" s="4"/>
      <c r="K48" s="4"/>
      <c r="L48" s="4"/>
      <c r="M48" s="4"/>
      <c r="N48" s="4"/>
      <c r="O48" s="4"/>
      <c r="P48" s="4"/>
      <c r="Q48" s="4"/>
      <c r="R48" s="4"/>
      <c r="S48" s="4"/>
      <c r="T48" s="4"/>
      <c r="U48" s="4"/>
      <c r="V48" s="12">
        <f>Energy!V$424</f>
        <v>0</v>
      </c>
      <c r="W48" s="12">
        <f>Energy!W$424</f>
        <v>0</v>
      </c>
      <c r="X48" s="12">
        <f>Energy!X$424</f>
        <v>0</v>
      </c>
      <c r="Y48" s="12">
        <f>Energy!Y$424</f>
        <v>0</v>
      </c>
      <c r="Z48" s="12">
        <f>Energy!Z$424</f>
        <v>0</v>
      </c>
      <c r="AA48" s="12">
        <f>Energy!AA$424</f>
        <v>0</v>
      </c>
      <c r="AB48" s="12">
        <f>Energy!AB$424</f>
        <v>0</v>
      </c>
      <c r="AC48" s="12">
        <f>Energy!AC$424</f>
        <v>0</v>
      </c>
    </row>
    <row r="49" spans="1:29" outlineLevel="4" x14ac:dyDescent="0.25">
      <c r="A49" s="11"/>
      <c r="B49" s="11"/>
      <c r="C49" s="18"/>
      <c r="D49" s="19"/>
      <c r="E49" s="12" t="str">
        <f>Energy!E$425</f>
        <v xml:space="preserve">Variance to totex allowance post adjustment - energy - real (WN+) </v>
      </c>
      <c r="F49" s="4"/>
      <c r="G49" s="12" t="str">
        <f>Energy!G$425</f>
        <v>£m</v>
      </c>
      <c r="H49" s="12">
        <f>Energy!H$425</f>
        <v>0</v>
      </c>
      <c r="I49" s="4"/>
      <c r="J49" s="4"/>
      <c r="K49" s="4"/>
      <c r="L49" s="4"/>
      <c r="M49" s="4"/>
      <c r="N49" s="4"/>
      <c r="O49" s="4"/>
      <c r="P49" s="4"/>
      <c r="Q49" s="4"/>
      <c r="R49" s="4"/>
      <c r="S49" s="4"/>
      <c r="T49" s="4"/>
      <c r="U49" s="4"/>
      <c r="V49" s="12">
        <f>Energy!V$425</f>
        <v>0</v>
      </c>
      <c r="W49" s="12">
        <f>Energy!W$425</f>
        <v>0</v>
      </c>
      <c r="X49" s="12">
        <f>Energy!X$425</f>
        <v>0</v>
      </c>
      <c r="Y49" s="12">
        <f>Energy!Y$425</f>
        <v>0</v>
      </c>
      <c r="Z49" s="12">
        <f>Energy!Z$425</f>
        <v>0</v>
      </c>
      <c r="AA49" s="12">
        <f>Energy!AA$425</f>
        <v>0</v>
      </c>
      <c r="AB49" s="12">
        <f>Energy!AB$425</f>
        <v>0</v>
      </c>
      <c r="AC49" s="12">
        <f>Energy!AC$425</f>
        <v>0</v>
      </c>
    </row>
    <row r="50" spans="1:29" outlineLevel="4" x14ac:dyDescent="0.25">
      <c r="A50" s="11"/>
      <c r="B50" s="11"/>
      <c r="C50" s="18"/>
      <c r="D50" s="19"/>
      <c r="E50" s="12" t="str">
        <f>Energy!E$426</f>
        <v xml:space="preserve">Variance to totex allowance post adjustment - energy - real (WWN+) </v>
      </c>
      <c r="F50" s="4"/>
      <c r="G50" s="12" t="str">
        <f>Energy!G$426</f>
        <v>£m</v>
      </c>
      <c r="H50" s="12">
        <f>Energy!H$426</f>
        <v>0</v>
      </c>
      <c r="I50" s="4"/>
      <c r="J50" s="4"/>
      <c r="K50" s="4"/>
      <c r="L50" s="4"/>
      <c r="M50" s="4"/>
      <c r="N50" s="4"/>
      <c r="O50" s="4"/>
      <c r="P50" s="4"/>
      <c r="Q50" s="4"/>
      <c r="R50" s="4"/>
      <c r="S50" s="4"/>
      <c r="T50" s="4"/>
      <c r="U50" s="4"/>
      <c r="V50" s="12">
        <f>Energy!V$426</f>
        <v>0</v>
      </c>
      <c r="W50" s="12">
        <f>Energy!W$426</f>
        <v>0</v>
      </c>
      <c r="X50" s="12">
        <f>Energy!X$426</f>
        <v>0</v>
      </c>
      <c r="Y50" s="12">
        <f>Energy!Y$426</f>
        <v>0</v>
      </c>
      <c r="Z50" s="12">
        <f>Energy!Z$426</f>
        <v>0</v>
      </c>
      <c r="AA50" s="12">
        <f>Energy!AA$426</f>
        <v>0</v>
      </c>
      <c r="AB50" s="12">
        <f>Energy!AB$426</f>
        <v>0</v>
      </c>
      <c r="AC50" s="12">
        <f>Energy!AC$426</f>
        <v>0</v>
      </c>
    </row>
    <row r="51" spans="1:29" outlineLevel="4" x14ac:dyDescent="0.25">
      <c r="A51" s="11"/>
      <c r="B51" s="11"/>
      <c r="C51" s="18"/>
      <c r="D51" s="19"/>
      <c r="E51" s="12" t="str">
        <f>Energy!E$427</f>
        <v xml:space="preserve">Variance to totex allowance post adjustment - energy - real (BIO) </v>
      </c>
      <c r="F51" s="4"/>
      <c r="G51" s="12" t="str">
        <f>Energy!G$427</f>
        <v>£m</v>
      </c>
      <c r="H51" s="12">
        <f>Energy!H$427</f>
        <v>0</v>
      </c>
      <c r="I51" s="4"/>
      <c r="J51" s="4"/>
      <c r="K51" s="4"/>
      <c r="L51" s="4"/>
      <c r="M51" s="4"/>
      <c r="N51" s="4"/>
      <c r="O51" s="4"/>
      <c r="P51" s="4"/>
      <c r="Q51" s="4"/>
      <c r="R51" s="4"/>
      <c r="S51" s="4"/>
      <c r="T51" s="4"/>
      <c r="U51" s="4"/>
      <c r="V51" s="12">
        <f>Energy!V$427</f>
        <v>0</v>
      </c>
      <c r="W51" s="12">
        <f>Energy!W$427</f>
        <v>0</v>
      </c>
      <c r="X51" s="12">
        <f>Energy!X$427</f>
        <v>0</v>
      </c>
      <c r="Y51" s="12">
        <f>Energy!Y$427</f>
        <v>0</v>
      </c>
      <c r="Z51" s="12">
        <f>Energy!Z$427</f>
        <v>0</v>
      </c>
      <c r="AA51" s="12">
        <f>Energy!AA$427</f>
        <v>0</v>
      </c>
      <c r="AB51" s="12">
        <f>Energy!AB$427</f>
        <v>0</v>
      </c>
      <c r="AC51" s="12">
        <f>Energy!AC$427</f>
        <v>0</v>
      </c>
    </row>
    <row r="52" spans="1:29" outlineLevel="4" x14ac:dyDescent="0.25">
      <c r="A52" s="11"/>
      <c r="B52" s="11"/>
      <c r="C52" s="18"/>
      <c r="D52" s="19"/>
      <c r="E52" s="12" t="str">
        <f>Energy!E$428</f>
        <v xml:space="preserve">Variance to totex allowance post adjustment - energy - real (ADDN1) </v>
      </c>
      <c r="F52" s="4"/>
      <c r="G52" s="12" t="str">
        <f>Energy!G$428</f>
        <v>£m</v>
      </c>
      <c r="H52" s="12">
        <f>Energy!H$428</f>
        <v>0</v>
      </c>
      <c r="I52" s="4"/>
      <c r="J52" s="4"/>
      <c r="K52" s="4"/>
      <c r="L52" s="4"/>
      <c r="M52" s="4"/>
      <c r="N52" s="4"/>
      <c r="O52" s="4"/>
      <c r="P52" s="4"/>
      <c r="Q52" s="4"/>
      <c r="R52" s="4"/>
      <c r="S52" s="4"/>
      <c r="T52" s="4"/>
      <c r="U52" s="4"/>
      <c r="V52" s="12">
        <f>Energy!V$428</f>
        <v>0</v>
      </c>
      <c r="W52" s="12">
        <f>Energy!W$428</f>
        <v>0</v>
      </c>
      <c r="X52" s="12">
        <f>Energy!X$428</f>
        <v>0</v>
      </c>
      <c r="Y52" s="12">
        <f>Energy!Y$428</f>
        <v>0</v>
      </c>
      <c r="Z52" s="12">
        <f>Energy!Z$428</f>
        <v>0</v>
      </c>
      <c r="AA52" s="12">
        <f>Energy!AA$428</f>
        <v>0</v>
      </c>
      <c r="AB52" s="12">
        <f>Energy!AB$428</f>
        <v>0</v>
      </c>
      <c r="AC52" s="12">
        <f>Energy!AC$428</f>
        <v>0</v>
      </c>
    </row>
    <row r="53" spans="1:29" outlineLevel="4" x14ac:dyDescent="0.25">
      <c r="A53" s="11"/>
      <c r="B53" s="11"/>
      <c r="C53" s="18"/>
      <c r="D53" s="19"/>
      <c r="E53" s="12" t="str">
        <f>Energy!E$429</f>
        <v xml:space="preserve">Variance to totex allowance post adjustment - energy - real (ADDN2) </v>
      </c>
      <c r="F53" s="4"/>
      <c r="G53" s="12" t="str">
        <f>Energy!G$429</f>
        <v>£m</v>
      </c>
      <c r="H53" s="12">
        <f>Energy!H$429</f>
        <v>0</v>
      </c>
      <c r="I53" s="4"/>
      <c r="J53" s="4"/>
      <c r="K53" s="4"/>
      <c r="L53" s="4"/>
      <c r="M53" s="4"/>
      <c r="N53" s="4"/>
      <c r="O53" s="4"/>
      <c r="P53" s="4"/>
      <c r="Q53" s="4"/>
      <c r="R53" s="4"/>
      <c r="S53" s="4"/>
      <c r="T53" s="4"/>
      <c r="U53" s="4"/>
      <c r="V53" s="12">
        <f>Energy!V$429</f>
        <v>0</v>
      </c>
      <c r="W53" s="12">
        <f>Energy!W$429</f>
        <v>0</v>
      </c>
      <c r="X53" s="12">
        <f>Energy!X$429</f>
        <v>0</v>
      </c>
      <c r="Y53" s="12">
        <f>Energy!Y$429</f>
        <v>0</v>
      </c>
      <c r="Z53" s="12">
        <f>Energy!Z$429</f>
        <v>0</v>
      </c>
      <c r="AA53" s="12">
        <f>Energy!AA$429</f>
        <v>0</v>
      </c>
      <c r="AB53" s="12">
        <f>Energy!AB$429</f>
        <v>0</v>
      </c>
      <c r="AC53" s="12">
        <f>Energy!AC$429</f>
        <v>0</v>
      </c>
    </row>
    <row r="54" spans="1:29" outlineLevel="3" x14ac:dyDescent="0.25">
      <c r="E54" s="23" t="s">
        <v>468</v>
      </c>
      <c r="G54" s="23" t="s">
        <v>148</v>
      </c>
      <c r="H54" s="1">
        <f t="shared" ref="H54:H59" si="9">SUM(X54:AB54)</f>
        <v>0</v>
      </c>
      <c r="J54" s="1"/>
      <c r="K54" s="1"/>
      <c r="L54" s="1"/>
      <c r="M54" s="1"/>
      <c r="N54" s="1"/>
      <c r="O54" s="1"/>
      <c r="P54" s="1"/>
      <c r="Q54" s="1"/>
      <c r="R54" s="1"/>
      <c r="S54" s="1"/>
      <c r="T54" s="1"/>
      <c r="U54" s="1"/>
      <c r="V54" s="1">
        <f>V42+V48</f>
        <v>0</v>
      </c>
      <c r="W54" s="1">
        <f t="shared" ref="W54:AC54" si="10">W42+W48</f>
        <v>0</v>
      </c>
      <c r="X54" s="1">
        <f t="shared" si="10"/>
        <v>0</v>
      </c>
      <c r="Y54" s="1">
        <f t="shared" si="10"/>
        <v>0</v>
      </c>
      <c r="Z54" s="1">
        <f t="shared" si="10"/>
        <v>0</v>
      </c>
      <c r="AA54" s="1">
        <f t="shared" si="10"/>
        <v>0</v>
      </c>
      <c r="AB54" s="1">
        <f t="shared" si="10"/>
        <v>0</v>
      </c>
      <c r="AC54" s="1">
        <f t="shared" si="10"/>
        <v>0</v>
      </c>
    </row>
    <row r="55" spans="1:29" outlineLevel="4" x14ac:dyDescent="0.25">
      <c r="E55" s="23" t="s">
        <v>469</v>
      </c>
      <c r="G55" s="23" t="s">
        <v>148</v>
      </c>
      <c r="H55" s="1">
        <f t="shared" si="9"/>
        <v>0</v>
      </c>
      <c r="J55" s="1"/>
      <c r="K55" s="1"/>
      <c r="L55" s="1"/>
      <c r="M55" s="1"/>
      <c r="N55" s="1"/>
      <c r="O55" s="1"/>
      <c r="P55" s="1"/>
      <c r="Q55" s="1"/>
      <c r="R55" s="1"/>
      <c r="S55" s="1"/>
      <c r="T55" s="1"/>
      <c r="U55" s="1"/>
      <c r="V55" s="1">
        <f t="shared" ref="V55:AC59" si="11">V43+V49</f>
        <v>0</v>
      </c>
      <c r="W55" s="1">
        <f t="shared" si="11"/>
        <v>0</v>
      </c>
      <c r="X55" s="1">
        <f t="shared" si="11"/>
        <v>0</v>
      </c>
      <c r="Y55" s="1">
        <f t="shared" si="11"/>
        <v>0</v>
      </c>
      <c r="Z55" s="1">
        <f t="shared" si="11"/>
        <v>0</v>
      </c>
      <c r="AA55" s="1">
        <f t="shared" si="11"/>
        <v>0</v>
      </c>
      <c r="AB55" s="1">
        <f t="shared" si="11"/>
        <v>0</v>
      </c>
      <c r="AC55" s="1">
        <f t="shared" si="11"/>
        <v>0</v>
      </c>
    </row>
    <row r="56" spans="1:29" outlineLevel="4" x14ac:dyDescent="0.25">
      <c r="E56" s="23" t="s">
        <v>470</v>
      </c>
      <c r="G56" s="23" t="s">
        <v>148</v>
      </c>
      <c r="H56" s="1">
        <f t="shared" si="9"/>
        <v>0</v>
      </c>
      <c r="J56" s="1"/>
      <c r="K56" s="1"/>
      <c r="L56" s="1"/>
      <c r="M56" s="1"/>
      <c r="N56" s="1"/>
      <c r="O56" s="1"/>
      <c r="P56" s="1"/>
      <c r="Q56" s="1"/>
      <c r="R56" s="1"/>
      <c r="S56" s="1"/>
      <c r="T56" s="1"/>
      <c r="U56" s="1"/>
      <c r="V56" s="1">
        <f t="shared" si="11"/>
        <v>0</v>
      </c>
      <c r="W56" s="1">
        <f t="shared" si="11"/>
        <v>0</v>
      </c>
      <c r="X56" s="1">
        <f t="shared" si="11"/>
        <v>0</v>
      </c>
      <c r="Y56" s="1">
        <f t="shared" si="11"/>
        <v>0</v>
      </c>
      <c r="Z56" s="1">
        <f t="shared" si="11"/>
        <v>0</v>
      </c>
      <c r="AA56" s="1">
        <f t="shared" si="11"/>
        <v>0</v>
      </c>
      <c r="AB56" s="1">
        <f t="shared" si="11"/>
        <v>0</v>
      </c>
      <c r="AC56" s="1">
        <f t="shared" si="11"/>
        <v>0</v>
      </c>
    </row>
    <row r="57" spans="1:29" outlineLevel="4" x14ac:dyDescent="0.25">
      <c r="E57" s="23" t="s">
        <v>471</v>
      </c>
      <c r="G57" s="23" t="s">
        <v>148</v>
      </c>
      <c r="H57" s="1">
        <f t="shared" si="9"/>
        <v>0</v>
      </c>
      <c r="J57" s="1"/>
      <c r="K57" s="1"/>
      <c r="L57" s="1"/>
      <c r="M57" s="1"/>
      <c r="N57" s="1"/>
      <c r="O57" s="1"/>
      <c r="P57" s="1"/>
      <c r="Q57" s="1"/>
      <c r="R57" s="1"/>
      <c r="S57" s="1"/>
      <c r="T57" s="1"/>
      <c r="U57" s="1"/>
      <c r="V57" s="1">
        <f t="shared" si="11"/>
        <v>0</v>
      </c>
      <c r="W57" s="1">
        <f t="shared" si="11"/>
        <v>0</v>
      </c>
      <c r="X57" s="1">
        <f t="shared" si="11"/>
        <v>0</v>
      </c>
      <c r="Y57" s="1">
        <f t="shared" si="11"/>
        <v>0</v>
      </c>
      <c r="Z57" s="1">
        <f t="shared" si="11"/>
        <v>0</v>
      </c>
      <c r="AA57" s="1">
        <f t="shared" si="11"/>
        <v>0</v>
      </c>
      <c r="AB57" s="1">
        <f t="shared" si="11"/>
        <v>0</v>
      </c>
      <c r="AC57" s="1">
        <f t="shared" si="11"/>
        <v>0</v>
      </c>
    </row>
    <row r="58" spans="1:29" outlineLevel="4" x14ac:dyDescent="0.25">
      <c r="E58" s="23" t="s">
        <v>472</v>
      </c>
      <c r="G58" s="23" t="s">
        <v>148</v>
      </c>
      <c r="H58" s="1">
        <f t="shared" si="9"/>
        <v>0</v>
      </c>
      <c r="J58" s="1"/>
      <c r="K58" s="1"/>
      <c r="L58" s="1"/>
      <c r="M58" s="1"/>
      <c r="N58" s="1"/>
      <c r="O58" s="1"/>
      <c r="P58" s="1"/>
      <c r="Q58" s="1"/>
      <c r="R58" s="1"/>
      <c r="S58" s="1"/>
      <c r="T58" s="1"/>
      <c r="U58" s="1"/>
      <c r="V58" s="1">
        <f t="shared" si="11"/>
        <v>0</v>
      </c>
      <c r="W58" s="1">
        <f t="shared" si="11"/>
        <v>0</v>
      </c>
      <c r="X58" s="1">
        <f t="shared" si="11"/>
        <v>0</v>
      </c>
      <c r="Y58" s="1">
        <f t="shared" si="11"/>
        <v>0</v>
      </c>
      <c r="Z58" s="1">
        <f t="shared" si="11"/>
        <v>0</v>
      </c>
      <c r="AA58" s="1">
        <f t="shared" si="11"/>
        <v>0</v>
      </c>
      <c r="AB58" s="1">
        <f t="shared" si="11"/>
        <v>0</v>
      </c>
      <c r="AC58" s="1">
        <f t="shared" si="11"/>
        <v>0</v>
      </c>
    </row>
    <row r="59" spans="1:29" outlineLevel="4" x14ac:dyDescent="0.25">
      <c r="E59" s="23" t="s">
        <v>473</v>
      </c>
      <c r="G59" s="23" t="s">
        <v>148</v>
      </c>
      <c r="H59" s="1">
        <f t="shared" si="9"/>
        <v>0</v>
      </c>
      <c r="J59" s="1"/>
      <c r="K59" s="1"/>
      <c r="L59" s="1"/>
      <c r="M59" s="1"/>
      <c r="N59" s="1"/>
      <c r="O59" s="1"/>
      <c r="P59" s="1"/>
      <c r="Q59" s="1"/>
      <c r="R59" s="1"/>
      <c r="S59" s="1"/>
      <c r="T59" s="1"/>
      <c r="U59" s="1"/>
      <c r="V59" s="1">
        <f t="shared" si="11"/>
        <v>0</v>
      </c>
      <c r="W59" s="1">
        <f t="shared" si="11"/>
        <v>0</v>
      </c>
      <c r="X59" s="1">
        <f t="shared" si="11"/>
        <v>0</v>
      </c>
      <c r="Y59" s="1">
        <f t="shared" si="11"/>
        <v>0</v>
      </c>
      <c r="Z59" s="1">
        <f t="shared" si="11"/>
        <v>0</v>
      </c>
      <c r="AA59" s="1">
        <f t="shared" si="11"/>
        <v>0</v>
      </c>
      <c r="AB59" s="1">
        <f t="shared" si="11"/>
        <v>0</v>
      </c>
      <c r="AC59" s="1">
        <f t="shared" si="11"/>
        <v>0</v>
      </c>
    </row>
    <row r="60" spans="1:29" outlineLevel="2" x14ac:dyDescent="0.25"/>
    <row r="61" spans="1:29" outlineLevel="2" x14ac:dyDescent="0.25"/>
    <row r="62" spans="1:29" outlineLevel="2" x14ac:dyDescent="0.25">
      <c r="B62" s="22" t="s">
        <v>474</v>
      </c>
    </row>
    <row r="63" spans="1:29" outlineLevel="3" x14ac:dyDescent="0.25">
      <c r="A63" s="11"/>
      <c r="B63" s="11"/>
      <c r="C63" s="18"/>
      <c r="D63" s="19"/>
      <c r="E63" s="12" t="str">
        <f>Inputs!E$114</f>
        <v xml:space="preserve">Percentage of totex linked to wage growth - base (WR) </v>
      </c>
      <c r="F63" s="8">
        <f>Inputs!F$114</f>
        <v>0</v>
      </c>
      <c r="G63" s="12" t="str">
        <f>Inputs!G$114</f>
        <v>%</v>
      </c>
      <c r="H63" s="2"/>
    </row>
    <row r="64" spans="1:29" outlineLevel="4" x14ac:dyDescent="0.25">
      <c r="A64" s="11"/>
      <c r="B64" s="11"/>
      <c r="C64" s="18"/>
      <c r="D64" s="19"/>
      <c r="E64" s="12" t="str">
        <f>Inputs!E$115</f>
        <v xml:space="preserve">Percentage of totex linked to wage growth - base (WN+) </v>
      </c>
      <c r="F64" s="8">
        <f>Inputs!F$115</f>
        <v>0</v>
      </c>
      <c r="G64" s="12" t="str">
        <f>Inputs!G$115</f>
        <v>%</v>
      </c>
      <c r="H64" s="2"/>
    </row>
    <row r="65" spans="1:29" outlineLevel="4" x14ac:dyDescent="0.25">
      <c r="A65" s="11"/>
      <c r="B65" s="11"/>
      <c r="C65" s="18"/>
      <c r="D65" s="19"/>
      <c r="E65" s="12" t="str">
        <f>Inputs!E$116</f>
        <v xml:space="preserve">Percentage of totex linked to wage growth - base (WWN+) </v>
      </c>
      <c r="F65" s="8">
        <f>Inputs!F$116</f>
        <v>0</v>
      </c>
      <c r="G65" s="12" t="str">
        <f>Inputs!G$116</f>
        <v>%</v>
      </c>
      <c r="H65" s="2"/>
    </row>
    <row r="66" spans="1:29" outlineLevel="4" x14ac:dyDescent="0.25">
      <c r="A66" s="11"/>
      <c r="B66" s="11"/>
      <c r="C66" s="18"/>
      <c r="D66" s="19"/>
      <c r="E66" s="12" t="str">
        <f>Inputs!E$117</f>
        <v xml:space="preserve">Percentage of totex linked to wage growth - base (BIO) </v>
      </c>
      <c r="F66" s="8">
        <f>Inputs!F$117</f>
        <v>0</v>
      </c>
      <c r="G66" s="12" t="str">
        <f>Inputs!G$117</f>
        <v>%</v>
      </c>
      <c r="H66" s="2"/>
    </row>
    <row r="67" spans="1:29" outlineLevel="4" x14ac:dyDescent="0.25">
      <c r="A67" s="11"/>
      <c r="B67" s="11"/>
      <c r="C67" s="18"/>
      <c r="D67" s="19"/>
      <c r="E67" s="12" t="str">
        <f>Inputs!E$118</f>
        <v xml:space="preserve">Percentage of totex linked to wage growth - base (ADDN1) </v>
      </c>
      <c r="F67" s="8">
        <f>Inputs!F$118</f>
        <v>0</v>
      </c>
      <c r="G67" s="12" t="str">
        <f>Inputs!G$118</f>
        <v>%</v>
      </c>
      <c r="H67" s="2"/>
    </row>
    <row r="68" spans="1:29" outlineLevel="4" x14ac:dyDescent="0.25">
      <c r="A68" s="11"/>
      <c r="B68" s="11"/>
      <c r="C68" s="18"/>
      <c r="D68" s="19"/>
      <c r="E68" s="12" t="str">
        <f>Inputs!E$119</f>
        <v xml:space="preserve">Percentage of totex linked to wage growth - base (ADDN2) </v>
      </c>
      <c r="F68" s="8">
        <f>Inputs!F$119</f>
        <v>0</v>
      </c>
      <c r="G68" s="12" t="str">
        <f>Inputs!G$119</f>
        <v>%</v>
      </c>
      <c r="H68" s="2"/>
    </row>
    <row r="69" spans="1:29" outlineLevel="3" x14ac:dyDescent="0.25">
      <c r="E69" s="23" t="str">
        <f t="shared" ref="E69:AC69" si="12">E$54</f>
        <v xml:space="preserve">Energy adjusted base allowance available for cost sharing - real (WR) </v>
      </c>
      <c r="F69" s="1"/>
      <c r="G69" s="1" t="str">
        <f t="shared" si="12"/>
        <v>£m</v>
      </c>
      <c r="H69" s="1">
        <f t="shared" si="12"/>
        <v>0</v>
      </c>
      <c r="I69" s="1"/>
      <c r="J69" s="1"/>
      <c r="K69" s="1"/>
      <c r="L69" s="1"/>
      <c r="M69" s="1"/>
      <c r="N69" s="1"/>
      <c r="O69" s="1"/>
      <c r="P69" s="1"/>
      <c r="Q69" s="1"/>
      <c r="R69" s="1"/>
      <c r="S69" s="1"/>
      <c r="T69" s="1"/>
      <c r="U69" s="1"/>
      <c r="V69" s="1">
        <f t="shared" si="12"/>
        <v>0</v>
      </c>
      <c r="W69" s="1">
        <f>W$54</f>
        <v>0</v>
      </c>
      <c r="X69" s="1">
        <f t="shared" si="12"/>
        <v>0</v>
      </c>
      <c r="Y69" s="1">
        <f t="shared" si="12"/>
        <v>0</v>
      </c>
      <c r="Z69" s="1">
        <f t="shared" si="12"/>
        <v>0</v>
      </c>
      <c r="AA69" s="1">
        <f t="shared" si="12"/>
        <v>0</v>
      </c>
      <c r="AB69" s="1">
        <f t="shared" si="12"/>
        <v>0</v>
      </c>
      <c r="AC69" s="1">
        <f t="shared" si="12"/>
        <v>0</v>
      </c>
    </row>
    <row r="70" spans="1:29" outlineLevel="4" x14ac:dyDescent="0.25">
      <c r="E70" s="23" t="str">
        <f t="shared" ref="E70:AC70" si="13">E$55</f>
        <v xml:space="preserve">Energy adjusted base allowance available for cost sharing - real (WN+) </v>
      </c>
      <c r="F70" s="1"/>
      <c r="G70" s="1" t="str">
        <f t="shared" si="13"/>
        <v>£m</v>
      </c>
      <c r="H70" s="1">
        <f t="shared" si="13"/>
        <v>0</v>
      </c>
      <c r="I70" s="1"/>
      <c r="J70" s="1"/>
      <c r="K70" s="1"/>
      <c r="L70" s="1"/>
      <c r="M70" s="1"/>
      <c r="N70" s="1"/>
      <c r="O70" s="1"/>
      <c r="P70" s="1"/>
      <c r="Q70" s="1"/>
      <c r="R70" s="1"/>
      <c r="S70" s="1"/>
      <c r="T70" s="1"/>
      <c r="U70" s="1"/>
      <c r="V70" s="1">
        <f t="shared" si="13"/>
        <v>0</v>
      </c>
      <c r="W70" s="1">
        <f t="shared" si="13"/>
        <v>0</v>
      </c>
      <c r="X70" s="1">
        <f t="shared" si="13"/>
        <v>0</v>
      </c>
      <c r="Y70" s="1">
        <f t="shared" si="13"/>
        <v>0</v>
      </c>
      <c r="Z70" s="1">
        <f t="shared" si="13"/>
        <v>0</v>
      </c>
      <c r="AA70" s="1">
        <f t="shared" si="13"/>
        <v>0</v>
      </c>
      <c r="AB70" s="1">
        <f t="shared" si="13"/>
        <v>0</v>
      </c>
      <c r="AC70" s="1">
        <f t="shared" si="13"/>
        <v>0</v>
      </c>
    </row>
    <row r="71" spans="1:29" outlineLevel="4" x14ac:dyDescent="0.25">
      <c r="E71" s="23" t="str">
        <f t="shared" ref="E71:AC71" si="14">E$56</f>
        <v xml:space="preserve">Energy adjusted base allowance available for cost sharing - real (WWN+) </v>
      </c>
      <c r="F71" s="1"/>
      <c r="G71" s="1" t="str">
        <f t="shared" si="14"/>
        <v>£m</v>
      </c>
      <c r="H71" s="1">
        <f t="shared" si="14"/>
        <v>0</v>
      </c>
      <c r="I71" s="1"/>
      <c r="J71" s="1"/>
      <c r="K71" s="1"/>
      <c r="L71" s="1"/>
      <c r="M71" s="1"/>
      <c r="N71" s="1"/>
      <c r="O71" s="1"/>
      <c r="P71" s="1"/>
      <c r="Q71" s="1"/>
      <c r="R71" s="1"/>
      <c r="S71" s="1"/>
      <c r="T71" s="1"/>
      <c r="U71" s="1"/>
      <c r="V71" s="1">
        <f t="shared" si="14"/>
        <v>0</v>
      </c>
      <c r="W71" s="1">
        <f t="shared" si="14"/>
        <v>0</v>
      </c>
      <c r="X71" s="1">
        <f t="shared" si="14"/>
        <v>0</v>
      </c>
      <c r="Y71" s="1">
        <f t="shared" si="14"/>
        <v>0</v>
      </c>
      <c r="Z71" s="1">
        <f t="shared" si="14"/>
        <v>0</v>
      </c>
      <c r="AA71" s="1">
        <f t="shared" si="14"/>
        <v>0</v>
      </c>
      <c r="AB71" s="1">
        <f t="shared" si="14"/>
        <v>0</v>
      </c>
      <c r="AC71" s="1">
        <f t="shared" si="14"/>
        <v>0</v>
      </c>
    </row>
    <row r="72" spans="1:29" outlineLevel="4" x14ac:dyDescent="0.25">
      <c r="E72" s="23" t="str">
        <f t="shared" ref="E72:AC72" si="15">E$57</f>
        <v xml:space="preserve">Energy adjusted base allowance available for cost sharing - real (BIO) </v>
      </c>
      <c r="F72" s="1"/>
      <c r="G72" s="1" t="str">
        <f t="shared" si="15"/>
        <v>£m</v>
      </c>
      <c r="H72" s="1">
        <f t="shared" si="15"/>
        <v>0</v>
      </c>
      <c r="I72" s="1"/>
      <c r="J72" s="1"/>
      <c r="K72" s="1"/>
      <c r="L72" s="1"/>
      <c r="M72" s="1"/>
      <c r="N72" s="1"/>
      <c r="O72" s="1"/>
      <c r="P72" s="1"/>
      <c r="Q72" s="1"/>
      <c r="R72" s="1"/>
      <c r="S72" s="1"/>
      <c r="T72" s="1"/>
      <c r="U72" s="1"/>
      <c r="V72" s="1">
        <f t="shared" si="15"/>
        <v>0</v>
      </c>
      <c r="W72" s="1">
        <f t="shared" si="15"/>
        <v>0</v>
      </c>
      <c r="X72" s="1">
        <f t="shared" si="15"/>
        <v>0</v>
      </c>
      <c r="Y72" s="1">
        <f t="shared" si="15"/>
        <v>0</v>
      </c>
      <c r="Z72" s="1">
        <f t="shared" si="15"/>
        <v>0</v>
      </c>
      <c r="AA72" s="1">
        <f t="shared" si="15"/>
        <v>0</v>
      </c>
      <c r="AB72" s="1">
        <f t="shared" si="15"/>
        <v>0</v>
      </c>
      <c r="AC72" s="1">
        <f t="shared" si="15"/>
        <v>0</v>
      </c>
    </row>
    <row r="73" spans="1:29" outlineLevel="4" x14ac:dyDescent="0.25">
      <c r="E73" s="23" t="str">
        <f t="shared" ref="E73:AC73" si="16">E$58</f>
        <v xml:space="preserve">Energy adjusted base allowance available for cost sharing - real (ADDN1) </v>
      </c>
      <c r="F73" s="1"/>
      <c r="G73" s="1" t="str">
        <f t="shared" si="16"/>
        <v>£m</v>
      </c>
      <c r="H73" s="1">
        <f t="shared" si="16"/>
        <v>0</v>
      </c>
      <c r="I73" s="1"/>
      <c r="J73" s="1"/>
      <c r="K73" s="1"/>
      <c r="L73" s="1"/>
      <c r="M73" s="1"/>
      <c r="N73" s="1"/>
      <c r="O73" s="1"/>
      <c r="P73" s="1"/>
      <c r="Q73" s="1"/>
      <c r="R73" s="1"/>
      <c r="S73" s="1"/>
      <c r="T73" s="1"/>
      <c r="U73" s="1"/>
      <c r="V73" s="1">
        <f t="shared" si="16"/>
        <v>0</v>
      </c>
      <c r="W73" s="1">
        <f t="shared" si="16"/>
        <v>0</v>
      </c>
      <c r="X73" s="1">
        <f t="shared" si="16"/>
        <v>0</v>
      </c>
      <c r="Y73" s="1">
        <f t="shared" si="16"/>
        <v>0</v>
      </c>
      <c r="Z73" s="1">
        <f t="shared" si="16"/>
        <v>0</v>
      </c>
      <c r="AA73" s="1">
        <f t="shared" si="16"/>
        <v>0</v>
      </c>
      <c r="AB73" s="1">
        <f t="shared" si="16"/>
        <v>0</v>
      </c>
      <c r="AC73" s="1">
        <f t="shared" si="16"/>
        <v>0</v>
      </c>
    </row>
    <row r="74" spans="1:29" outlineLevel="4" x14ac:dyDescent="0.25">
      <c r="E74" s="23" t="str">
        <f t="shared" ref="E74:AC74" si="17">E$59</f>
        <v xml:space="preserve">Energy adjusted base allowance available for cost sharing - real (ADDN2) </v>
      </c>
      <c r="F74" s="1"/>
      <c r="G74" s="1" t="str">
        <f t="shared" si="17"/>
        <v>£m</v>
      </c>
      <c r="H74" s="1">
        <f t="shared" si="17"/>
        <v>0</v>
      </c>
      <c r="I74" s="1"/>
      <c r="J74" s="1"/>
      <c r="K74" s="1"/>
      <c r="L74" s="1"/>
      <c r="M74" s="1"/>
      <c r="N74" s="1"/>
      <c r="O74" s="1"/>
      <c r="P74" s="1"/>
      <c r="Q74" s="1"/>
      <c r="R74" s="1"/>
      <c r="S74" s="1"/>
      <c r="T74" s="1"/>
      <c r="U74" s="1"/>
      <c r="V74" s="1">
        <f t="shared" si="17"/>
        <v>0</v>
      </c>
      <c r="W74" s="1">
        <f t="shared" si="17"/>
        <v>0</v>
      </c>
      <c r="X74" s="1">
        <f t="shared" si="17"/>
        <v>0</v>
      </c>
      <c r="Y74" s="1">
        <f t="shared" si="17"/>
        <v>0</v>
      </c>
      <c r="Z74" s="1">
        <f t="shared" si="17"/>
        <v>0</v>
      </c>
      <c r="AA74" s="1">
        <f t="shared" si="17"/>
        <v>0</v>
      </c>
      <c r="AB74" s="1">
        <f t="shared" si="17"/>
        <v>0</v>
      </c>
      <c r="AC74" s="1">
        <f t="shared" si="17"/>
        <v>0</v>
      </c>
    </row>
    <row r="75" spans="1:29" outlineLevel="3" x14ac:dyDescent="0.25">
      <c r="E75" s="23" t="s">
        <v>475</v>
      </c>
      <c r="G75" s="23" t="s">
        <v>148</v>
      </c>
      <c r="H75" s="1">
        <f t="shared" ref="H75:H80" si="18">SUM(X75:AB75)</f>
        <v>0</v>
      </c>
      <c r="J75" s="1"/>
      <c r="K75" s="1"/>
      <c r="L75" s="1"/>
      <c r="M75" s="1"/>
      <c r="N75" s="1"/>
      <c r="O75" s="1"/>
      <c r="P75" s="1"/>
      <c r="Q75" s="1"/>
      <c r="R75" s="1"/>
      <c r="S75" s="1"/>
      <c r="T75" s="1"/>
      <c r="U75" s="1"/>
      <c r="V75" s="1">
        <f t="shared" ref="V75:AC80" si="19">V69*$F63</f>
        <v>0</v>
      </c>
      <c r="W75" s="1">
        <f t="shared" si="19"/>
        <v>0</v>
      </c>
      <c r="X75" s="1">
        <f t="shared" si="19"/>
        <v>0</v>
      </c>
      <c r="Y75" s="1">
        <f t="shared" si="19"/>
        <v>0</v>
      </c>
      <c r="Z75" s="1">
        <f t="shared" si="19"/>
        <v>0</v>
      </c>
      <c r="AA75" s="1">
        <f t="shared" si="19"/>
        <v>0</v>
      </c>
      <c r="AB75" s="1">
        <f t="shared" si="19"/>
        <v>0</v>
      </c>
      <c r="AC75" s="1">
        <f t="shared" si="19"/>
        <v>0</v>
      </c>
    </row>
    <row r="76" spans="1:29" outlineLevel="4" x14ac:dyDescent="0.25">
      <c r="E76" s="23" t="s">
        <v>476</v>
      </c>
      <c r="G76" s="23" t="s">
        <v>148</v>
      </c>
      <c r="H76" s="1">
        <f t="shared" si="18"/>
        <v>0</v>
      </c>
      <c r="J76" s="1"/>
      <c r="K76" s="1"/>
      <c r="L76" s="1"/>
      <c r="M76" s="1"/>
      <c r="N76" s="1"/>
      <c r="O76" s="1"/>
      <c r="P76" s="1"/>
      <c r="Q76" s="1"/>
      <c r="R76" s="1"/>
      <c r="S76" s="1"/>
      <c r="T76" s="1"/>
      <c r="U76" s="1"/>
      <c r="V76" s="1">
        <f t="shared" si="19"/>
        <v>0</v>
      </c>
      <c r="W76" s="1">
        <f t="shared" si="19"/>
        <v>0</v>
      </c>
      <c r="X76" s="1">
        <f t="shared" si="19"/>
        <v>0</v>
      </c>
      <c r="Y76" s="1">
        <f t="shared" si="19"/>
        <v>0</v>
      </c>
      <c r="Z76" s="1">
        <f t="shared" si="19"/>
        <v>0</v>
      </c>
      <c r="AA76" s="1">
        <f t="shared" si="19"/>
        <v>0</v>
      </c>
      <c r="AB76" s="1">
        <f t="shared" si="19"/>
        <v>0</v>
      </c>
      <c r="AC76" s="1">
        <f t="shared" si="19"/>
        <v>0</v>
      </c>
    </row>
    <row r="77" spans="1:29" outlineLevel="4" x14ac:dyDescent="0.25">
      <c r="E77" s="23" t="s">
        <v>477</v>
      </c>
      <c r="G77" s="23" t="s">
        <v>148</v>
      </c>
      <c r="H77" s="1">
        <f t="shared" si="18"/>
        <v>0</v>
      </c>
      <c r="J77" s="1"/>
      <c r="K77" s="1"/>
      <c r="L77" s="1"/>
      <c r="M77" s="1"/>
      <c r="N77" s="1"/>
      <c r="O77" s="1"/>
      <c r="P77" s="1"/>
      <c r="Q77" s="1"/>
      <c r="R77" s="1"/>
      <c r="S77" s="1"/>
      <c r="T77" s="1"/>
      <c r="U77" s="1"/>
      <c r="V77" s="1">
        <f>V71*$F65</f>
        <v>0</v>
      </c>
      <c r="W77" s="1">
        <f>W71*$F65</f>
        <v>0</v>
      </c>
      <c r="X77" s="1">
        <f t="shared" si="19"/>
        <v>0</v>
      </c>
      <c r="Y77" s="1">
        <f t="shared" si="19"/>
        <v>0</v>
      </c>
      <c r="Z77" s="1">
        <f t="shared" si="19"/>
        <v>0</v>
      </c>
      <c r="AA77" s="1">
        <f t="shared" si="19"/>
        <v>0</v>
      </c>
      <c r="AB77" s="1">
        <f t="shared" si="19"/>
        <v>0</v>
      </c>
      <c r="AC77" s="1">
        <f t="shared" si="19"/>
        <v>0</v>
      </c>
    </row>
    <row r="78" spans="1:29" outlineLevel="4" x14ac:dyDescent="0.25">
      <c r="E78" s="23" t="s">
        <v>478</v>
      </c>
      <c r="G78" s="23" t="s">
        <v>148</v>
      </c>
      <c r="H78" s="1">
        <f t="shared" si="18"/>
        <v>0</v>
      </c>
      <c r="J78" s="1"/>
      <c r="K78" s="1"/>
      <c r="L78" s="1"/>
      <c r="M78" s="1"/>
      <c r="N78" s="1"/>
      <c r="O78" s="1"/>
      <c r="P78" s="1"/>
      <c r="Q78" s="1"/>
      <c r="R78" s="1"/>
      <c r="S78" s="1"/>
      <c r="T78" s="1"/>
      <c r="U78" s="1"/>
      <c r="V78" s="1">
        <f t="shared" si="19"/>
        <v>0</v>
      </c>
      <c r="W78" s="1">
        <f t="shared" si="19"/>
        <v>0</v>
      </c>
      <c r="X78" s="1">
        <f t="shared" si="19"/>
        <v>0</v>
      </c>
      <c r="Y78" s="1">
        <f t="shared" si="19"/>
        <v>0</v>
      </c>
      <c r="Z78" s="1">
        <f t="shared" si="19"/>
        <v>0</v>
      </c>
      <c r="AA78" s="1">
        <f t="shared" si="19"/>
        <v>0</v>
      </c>
      <c r="AB78" s="1">
        <f t="shared" si="19"/>
        <v>0</v>
      </c>
      <c r="AC78" s="1">
        <f t="shared" si="19"/>
        <v>0</v>
      </c>
    </row>
    <row r="79" spans="1:29" outlineLevel="4" x14ac:dyDescent="0.25">
      <c r="E79" s="23" t="s">
        <v>479</v>
      </c>
      <c r="G79" s="23" t="s">
        <v>148</v>
      </c>
      <c r="H79" s="1">
        <f t="shared" si="18"/>
        <v>0</v>
      </c>
      <c r="J79" s="1"/>
      <c r="K79" s="1"/>
      <c r="L79" s="1"/>
      <c r="M79" s="1"/>
      <c r="N79" s="1"/>
      <c r="O79" s="1"/>
      <c r="P79" s="1"/>
      <c r="Q79" s="1"/>
      <c r="R79" s="1"/>
      <c r="S79" s="1"/>
      <c r="T79" s="1"/>
      <c r="U79" s="1"/>
      <c r="V79" s="1">
        <f t="shared" si="19"/>
        <v>0</v>
      </c>
      <c r="W79" s="1">
        <f t="shared" si="19"/>
        <v>0</v>
      </c>
      <c r="X79" s="1">
        <f t="shared" si="19"/>
        <v>0</v>
      </c>
      <c r="Y79" s="1">
        <f t="shared" si="19"/>
        <v>0</v>
      </c>
      <c r="Z79" s="1">
        <f t="shared" si="19"/>
        <v>0</v>
      </c>
      <c r="AA79" s="1">
        <f t="shared" si="19"/>
        <v>0</v>
      </c>
      <c r="AB79" s="1">
        <f t="shared" si="19"/>
        <v>0</v>
      </c>
      <c r="AC79" s="1">
        <f t="shared" si="19"/>
        <v>0</v>
      </c>
    </row>
    <row r="80" spans="1:29" outlineLevel="4" x14ac:dyDescent="0.25">
      <c r="E80" s="23" t="s">
        <v>480</v>
      </c>
      <c r="G80" s="23" t="s">
        <v>148</v>
      </c>
      <c r="H80" s="1">
        <f t="shared" si="18"/>
        <v>0</v>
      </c>
      <c r="J80" s="1"/>
      <c r="K80" s="1"/>
      <c r="L80" s="1"/>
      <c r="M80" s="1"/>
      <c r="N80" s="1"/>
      <c r="O80" s="1"/>
      <c r="P80" s="1"/>
      <c r="Q80" s="1"/>
      <c r="R80" s="1"/>
      <c r="S80" s="1"/>
      <c r="T80" s="1"/>
      <c r="U80" s="1"/>
      <c r="V80" s="1">
        <f t="shared" si="19"/>
        <v>0</v>
      </c>
      <c r="W80" s="1">
        <f t="shared" si="19"/>
        <v>0</v>
      </c>
      <c r="X80" s="1">
        <f t="shared" si="19"/>
        <v>0</v>
      </c>
      <c r="Y80" s="1">
        <f t="shared" si="19"/>
        <v>0</v>
      </c>
      <c r="Z80" s="1">
        <f t="shared" si="19"/>
        <v>0</v>
      </c>
      <c r="AA80" s="1">
        <f t="shared" si="19"/>
        <v>0</v>
      </c>
      <c r="AB80" s="1">
        <f t="shared" si="19"/>
        <v>0</v>
      </c>
      <c r="AC80" s="1">
        <f t="shared" si="19"/>
        <v>0</v>
      </c>
    </row>
    <row r="81" spans="1:29" outlineLevel="2" x14ac:dyDescent="0.25"/>
    <row r="82" spans="1:29" outlineLevel="2" x14ac:dyDescent="0.25"/>
    <row r="83" spans="1:29" outlineLevel="2" x14ac:dyDescent="0.25">
      <c r="B83" s="22" t="s">
        <v>481</v>
      </c>
    </row>
    <row r="84" spans="1:29" outlineLevel="3" x14ac:dyDescent="0.25">
      <c r="E84" s="23" t="str">
        <f t="shared" ref="E84:AC84" si="20">E$75</f>
        <v xml:space="preserve">Net totex available for adjustment - wage growth - manufacturing - real (WR) </v>
      </c>
      <c r="F84" s="1"/>
      <c r="G84" s="1" t="str">
        <f t="shared" si="20"/>
        <v>£m</v>
      </c>
      <c r="H84" s="1">
        <f t="shared" si="20"/>
        <v>0</v>
      </c>
      <c r="I84" s="1"/>
      <c r="J84" s="1"/>
      <c r="K84" s="1"/>
      <c r="L84" s="1"/>
      <c r="M84" s="1"/>
      <c r="N84" s="1"/>
      <c r="O84" s="1"/>
      <c r="P84" s="1"/>
      <c r="Q84" s="1"/>
      <c r="R84" s="1"/>
      <c r="S84" s="1"/>
      <c r="T84" s="1"/>
      <c r="U84" s="1"/>
      <c r="V84" s="1">
        <f t="shared" si="20"/>
        <v>0</v>
      </c>
      <c r="W84" s="1">
        <f t="shared" si="20"/>
        <v>0</v>
      </c>
      <c r="X84" s="1">
        <f t="shared" si="20"/>
        <v>0</v>
      </c>
      <c r="Y84" s="1">
        <f t="shared" si="20"/>
        <v>0</v>
      </c>
      <c r="Z84" s="1">
        <f t="shared" si="20"/>
        <v>0</v>
      </c>
      <c r="AA84" s="1">
        <f t="shared" si="20"/>
        <v>0</v>
      </c>
      <c r="AB84" s="1">
        <f t="shared" si="20"/>
        <v>0</v>
      </c>
      <c r="AC84" s="1">
        <f t="shared" si="20"/>
        <v>0</v>
      </c>
    </row>
    <row r="85" spans="1:29" outlineLevel="4" x14ac:dyDescent="0.25">
      <c r="E85" s="23" t="str">
        <f t="shared" ref="E85:AC85" si="21">E$76</f>
        <v xml:space="preserve">Net totex available for adjustment - wage growth - manufacturing - real (WN+) </v>
      </c>
      <c r="F85" s="1"/>
      <c r="G85" s="1" t="str">
        <f t="shared" si="21"/>
        <v>£m</v>
      </c>
      <c r="H85" s="1">
        <f t="shared" si="21"/>
        <v>0</v>
      </c>
      <c r="I85" s="1"/>
      <c r="J85" s="1"/>
      <c r="K85" s="1"/>
      <c r="L85" s="1"/>
      <c r="M85" s="1"/>
      <c r="N85" s="1"/>
      <c r="O85" s="1"/>
      <c r="P85" s="1"/>
      <c r="Q85" s="1"/>
      <c r="R85" s="1"/>
      <c r="S85" s="1"/>
      <c r="T85" s="1"/>
      <c r="U85" s="1"/>
      <c r="V85" s="1">
        <f t="shared" si="21"/>
        <v>0</v>
      </c>
      <c r="W85" s="1">
        <f t="shared" si="21"/>
        <v>0</v>
      </c>
      <c r="X85" s="1">
        <f t="shared" si="21"/>
        <v>0</v>
      </c>
      <c r="Y85" s="1">
        <f t="shared" si="21"/>
        <v>0</v>
      </c>
      <c r="Z85" s="1">
        <f t="shared" si="21"/>
        <v>0</v>
      </c>
      <c r="AA85" s="1">
        <f t="shared" si="21"/>
        <v>0</v>
      </c>
      <c r="AB85" s="1">
        <f t="shared" si="21"/>
        <v>0</v>
      </c>
      <c r="AC85" s="1">
        <f t="shared" si="21"/>
        <v>0</v>
      </c>
    </row>
    <row r="86" spans="1:29" outlineLevel="4" x14ac:dyDescent="0.25">
      <c r="E86" s="23" t="str">
        <f t="shared" ref="E86:AC86" si="22">E$77</f>
        <v xml:space="preserve">Net totex available for adjustment - wage growth - manufacturing - real (WWN+) </v>
      </c>
      <c r="F86" s="1"/>
      <c r="G86" s="1" t="str">
        <f t="shared" si="22"/>
        <v>£m</v>
      </c>
      <c r="H86" s="1">
        <f t="shared" si="22"/>
        <v>0</v>
      </c>
      <c r="I86" s="1"/>
      <c r="J86" s="1"/>
      <c r="K86" s="1"/>
      <c r="L86" s="1"/>
      <c r="M86" s="1"/>
      <c r="N86" s="1"/>
      <c r="O86" s="1"/>
      <c r="P86" s="1"/>
      <c r="Q86" s="1"/>
      <c r="R86" s="1"/>
      <c r="S86" s="1"/>
      <c r="T86" s="1"/>
      <c r="U86" s="1"/>
      <c r="V86" s="1">
        <f t="shared" si="22"/>
        <v>0</v>
      </c>
      <c r="W86" s="1">
        <f t="shared" si="22"/>
        <v>0</v>
      </c>
      <c r="X86" s="1">
        <f t="shared" si="22"/>
        <v>0</v>
      </c>
      <c r="Y86" s="1">
        <f t="shared" si="22"/>
        <v>0</v>
      </c>
      <c r="Z86" s="1">
        <f t="shared" si="22"/>
        <v>0</v>
      </c>
      <c r="AA86" s="1">
        <f t="shared" si="22"/>
        <v>0</v>
      </c>
      <c r="AB86" s="1">
        <f t="shared" si="22"/>
        <v>0</v>
      </c>
      <c r="AC86" s="1">
        <f t="shared" si="22"/>
        <v>0</v>
      </c>
    </row>
    <row r="87" spans="1:29" outlineLevel="4" x14ac:dyDescent="0.25">
      <c r="E87" s="23" t="str">
        <f t="shared" ref="E87:AC87" si="23">E$78</f>
        <v xml:space="preserve">Net totex available for adjustment - wage growth - manufacturing - real (BIO) </v>
      </c>
      <c r="F87" s="1"/>
      <c r="G87" s="1" t="str">
        <f t="shared" si="23"/>
        <v>£m</v>
      </c>
      <c r="H87" s="1">
        <f t="shared" si="23"/>
        <v>0</v>
      </c>
      <c r="I87" s="1"/>
      <c r="J87" s="1"/>
      <c r="K87" s="1"/>
      <c r="L87" s="1"/>
      <c r="M87" s="1"/>
      <c r="N87" s="1"/>
      <c r="O87" s="1"/>
      <c r="P87" s="1"/>
      <c r="Q87" s="1"/>
      <c r="R87" s="1"/>
      <c r="S87" s="1"/>
      <c r="T87" s="1"/>
      <c r="U87" s="1"/>
      <c r="V87" s="1">
        <f t="shared" si="23"/>
        <v>0</v>
      </c>
      <c r="W87" s="1">
        <f>W$78</f>
        <v>0</v>
      </c>
      <c r="X87" s="1">
        <f t="shared" si="23"/>
        <v>0</v>
      </c>
      <c r="Y87" s="1">
        <f t="shared" si="23"/>
        <v>0</v>
      </c>
      <c r="Z87" s="1">
        <f t="shared" si="23"/>
        <v>0</v>
      </c>
      <c r="AA87" s="1">
        <f t="shared" si="23"/>
        <v>0</v>
      </c>
      <c r="AB87" s="1">
        <f t="shared" si="23"/>
        <v>0</v>
      </c>
      <c r="AC87" s="1">
        <f t="shared" si="23"/>
        <v>0</v>
      </c>
    </row>
    <row r="88" spans="1:29" outlineLevel="4" x14ac:dyDescent="0.25">
      <c r="E88" s="23" t="str">
        <f t="shared" ref="E88:AC88" si="24">E$79</f>
        <v xml:space="preserve">Net totex available for adjustment - wage growth - manufacturing - real (ADDN1) </v>
      </c>
      <c r="F88" s="1"/>
      <c r="G88" s="1" t="str">
        <f t="shared" si="24"/>
        <v>£m</v>
      </c>
      <c r="H88" s="1">
        <f t="shared" si="24"/>
        <v>0</v>
      </c>
      <c r="I88" s="1"/>
      <c r="J88" s="1"/>
      <c r="K88" s="1"/>
      <c r="L88" s="1"/>
      <c r="M88" s="1"/>
      <c r="N88" s="1"/>
      <c r="O88" s="1"/>
      <c r="P88" s="1"/>
      <c r="Q88" s="1"/>
      <c r="R88" s="1"/>
      <c r="S88" s="1"/>
      <c r="T88" s="1"/>
      <c r="U88" s="1"/>
      <c r="V88" s="1">
        <f t="shared" si="24"/>
        <v>0</v>
      </c>
      <c r="W88" s="1">
        <f t="shared" si="24"/>
        <v>0</v>
      </c>
      <c r="X88" s="1">
        <f t="shared" si="24"/>
        <v>0</v>
      </c>
      <c r="Y88" s="1">
        <f t="shared" si="24"/>
        <v>0</v>
      </c>
      <c r="Z88" s="1">
        <f t="shared" si="24"/>
        <v>0</v>
      </c>
      <c r="AA88" s="1">
        <f t="shared" si="24"/>
        <v>0</v>
      </c>
      <c r="AB88" s="1">
        <f t="shared" si="24"/>
        <v>0</v>
      </c>
      <c r="AC88" s="1">
        <f t="shared" si="24"/>
        <v>0</v>
      </c>
    </row>
    <row r="89" spans="1:29" outlineLevel="4" x14ac:dyDescent="0.25">
      <c r="E89" s="23" t="str">
        <f t="shared" ref="E89:AC89" si="25">E$80</f>
        <v xml:space="preserve">Net totex available for adjustment - wage growth - manufacturing - real (ADDN2) </v>
      </c>
      <c r="F89" s="1"/>
      <c r="G89" s="1" t="str">
        <f t="shared" si="25"/>
        <v>£m</v>
      </c>
      <c r="H89" s="1">
        <f t="shared" si="25"/>
        <v>0</v>
      </c>
      <c r="I89" s="1"/>
      <c r="J89" s="1"/>
      <c r="K89" s="1"/>
      <c r="L89" s="1"/>
      <c r="M89" s="1"/>
      <c r="N89" s="1"/>
      <c r="O89" s="1"/>
      <c r="P89" s="1"/>
      <c r="Q89" s="1"/>
      <c r="R89" s="1"/>
      <c r="S89" s="1"/>
      <c r="T89" s="1"/>
      <c r="U89" s="1"/>
      <c r="V89" s="1">
        <f t="shared" si="25"/>
        <v>0</v>
      </c>
      <c r="W89" s="1">
        <f t="shared" si="25"/>
        <v>0</v>
      </c>
      <c r="X89" s="1">
        <f t="shared" si="25"/>
        <v>0</v>
      </c>
      <c r="Y89" s="1">
        <f t="shared" si="25"/>
        <v>0</v>
      </c>
      <c r="Z89" s="1">
        <f t="shared" si="25"/>
        <v>0</v>
      </c>
      <c r="AA89" s="1">
        <f t="shared" si="25"/>
        <v>0</v>
      </c>
      <c r="AB89" s="1">
        <f t="shared" si="25"/>
        <v>0</v>
      </c>
      <c r="AC89" s="1">
        <f t="shared" si="25"/>
        <v>0</v>
      </c>
    </row>
    <row r="90" spans="1:29" outlineLevel="3" x14ac:dyDescent="0.25">
      <c r="E90" s="23" t="str">
        <f t="shared" ref="E90:AC90" si="26">E$38</f>
        <v>Real adjustment factor for wages - base</v>
      </c>
      <c r="F90" s="2"/>
      <c r="G90" s="2" t="str">
        <f t="shared" si="26"/>
        <v>%</v>
      </c>
      <c r="H90" s="2">
        <f t="shared" si="26"/>
        <v>0</v>
      </c>
      <c r="I90" s="2"/>
      <c r="J90" s="2"/>
      <c r="K90" s="2"/>
      <c r="L90" s="2"/>
      <c r="M90" s="2"/>
      <c r="N90" s="2"/>
      <c r="O90" s="2"/>
      <c r="P90" s="2"/>
      <c r="Q90" s="2"/>
      <c r="R90" s="2"/>
      <c r="S90" s="2"/>
      <c r="T90" s="2"/>
      <c r="U90" s="2"/>
      <c r="V90" s="2">
        <f t="shared" si="26"/>
        <v>0</v>
      </c>
      <c r="W90" s="2">
        <f t="shared" si="26"/>
        <v>0</v>
      </c>
      <c r="X90" s="2">
        <f t="shared" si="26"/>
        <v>0</v>
      </c>
      <c r="Y90" s="2">
        <f t="shared" si="26"/>
        <v>0</v>
      </c>
      <c r="Z90" s="2">
        <f t="shared" si="26"/>
        <v>0</v>
      </c>
      <c r="AA90" s="2">
        <f t="shared" si="26"/>
        <v>0</v>
      </c>
      <c r="AB90" s="2">
        <f t="shared" si="26"/>
        <v>0</v>
      </c>
      <c r="AC90" s="2">
        <f t="shared" si="26"/>
        <v>0</v>
      </c>
    </row>
    <row r="91" spans="1:29" outlineLevel="3" x14ac:dyDescent="0.25">
      <c r="A91" s="11"/>
      <c r="B91" s="11"/>
      <c r="C91" s="18"/>
      <c r="D91" s="19"/>
      <c r="E91" s="12" t="str">
        <f>Time!E$54</f>
        <v>Forecast period flag</v>
      </c>
      <c r="F91" s="3"/>
      <c r="G91" s="3" t="str">
        <f>Time!G$54</f>
        <v>flag</v>
      </c>
      <c r="H91" s="3"/>
      <c r="I91" s="3"/>
      <c r="J91" s="3"/>
      <c r="K91" s="3"/>
      <c r="L91" s="3"/>
      <c r="M91" s="3"/>
      <c r="N91" s="3"/>
      <c r="O91" s="3"/>
      <c r="P91" s="3"/>
      <c r="Q91" s="3"/>
      <c r="R91" s="3"/>
      <c r="S91" s="3"/>
      <c r="T91" s="3"/>
      <c r="U91" s="3"/>
      <c r="V91" s="3">
        <f>Time!V$54</f>
        <v>0</v>
      </c>
      <c r="W91" s="3">
        <f>Time!W$54</f>
        <v>1</v>
      </c>
      <c r="X91" s="3">
        <f>Time!X$54</f>
        <v>1</v>
      </c>
      <c r="Y91" s="3">
        <f>Time!Y$54</f>
        <v>1</v>
      </c>
      <c r="Z91" s="3">
        <f>Time!Z$54</f>
        <v>1</v>
      </c>
      <c r="AA91" s="3">
        <f>Time!AA$54</f>
        <v>1</v>
      </c>
      <c r="AB91" s="3">
        <f>Time!AB$54</f>
        <v>1</v>
      </c>
      <c r="AC91" s="3">
        <f>Time!AC$54</f>
        <v>0</v>
      </c>
    </row>
    <row r="92" spans="1:29" outlineLevel="3" x14ac:dyDescent="0.25">
      <c r="E92" s="23" t="s">
        <v>482</v>
      </c>
      <c r="G92" s="23" t="s">
        <v>148</v>
      </c>
      <c r="H92" s="1">
        <f t="shared" ref="H92:H97" si="27">SUM(X92:AB92)</f>
        <v>0</v>
      </c>
      <c r="J92" s="1"/>
      <c r="K92" s="1"/>
      <c r="L92" s="1"/>
      <c r="M92" s="1"/>
      <c r="N92" s="1"/>
      <c r="O92" s="1"/>
      <c r="P92" s="1"/>
      <c r="Q92" s="1"/>
      <c r="R92" s="1"/>
      <c r="S92" s="1"/>
      <c r="T92" s="1"/>
      <c r="U92" s="1"/>
      <c r="V92" s="1">
        <f t="shared" ref="V92:AC97" si="28">IF(V$91=1,V84*V$90,0)</f>
        <v>0</v>
      </c>
      <c r="W92" s="1">
        <f t="shared" si="28"/>
        <v>0</v>
      </c>
      <c r="X92" s="1">
        <f t="shared" si="28"/>
        <v>0</v>
      </c>
      <c r="Y92" s="1">
        <f t="shared" si="28"/>
        <v>0</v>
      </c>
      <c r="Z92" s="1">
        <f t="shared" si="28"/>
        <v>0</v>
      </c>
      <c r="AA92" s="1">
        <f t="shared" si="28"/>
        <v>0</v>
      </c>
      <c r="AB92" s="1">
        <f t="shared" si="28"/>
        <v>0</v>
      </c>
      <c r="AC92" s="1">
        <f t="shared" si="28"/>
        <v>0</v>
      </c>
    </row>
    <row r="93" spans="1:29" outlineLevel="4" x14ac:dyDescent="0.25">
      <c r="E93" s="23" t="s">
        <v>483</v>
      </c>
      <c r="G93" s="23" t="s">
        <v>148</v>
      </c>
      <c r="H93" s="1">
        <f t="shared" si="27"/>
        <v>0</v>
      </c>
      <c r="J93" s="1"/>
      <c r="K93" s="1"/>
      <c r="L93" s="1"/>
      <c r="M93" s="1"/>
      <c r="N93" s="1"/>
      <c r="O93" s="1"/>
      <c r="P93" s="1"/>
      <c r="Q93" s="1"/>
      <c r="R93" s="1"/>
      <c r="S93" s="1"/>
      <c r="T93" s="1"/>
      <c r="U93" s="1"/>
      <c r="V93" s="1">
        <f t="shared" si="28"/>
        <v>0</v>
      </c>
      <c r="W93" s="1">
        <f t="shared" si="28"/>
        <v>0</v>
      </c>
      <c r="X93" s="1">
        <f t="shared" si="28"/>
        <v>0</v>
      </c>
      <c r="Y93" s="1">
        <f t="shared" si="28"/>
        <v>0</v>
      </c>
      <c r="Z93" s="1">
        <f t="shared" si="28"/>
        <v>0</v>
      </c>
      <c r="AA93" s="1">
        <f t="shared" si="28"/>
        <v>0</v>
      </c>
      <c r="AB93" s="1">
        <f t="shared" si="28"/>
        <v>0</v>
      </c>
      <c r="AC93" s="1">
        <f t="shared" si="28"/>
        <v>0</v>
      </c>
    </row>
    <row r="94" spans="1:29" outlineLevel="4" x14ac:dyDescent="0.25">
      <c r="E94" s="23" t="s">
        <v>484</v>
      </c>
      <c r="G94" s="23" t="s">
        <v>148</v>
      </c>
      <c r="H94" s="1">
        <f t="shared" si="27"/>
        <v>0</v>
      </c>
      <c r="J94" s="1"/>
      <c r="K94" s="1"/>
      <c r="L94" s="1"/>
      <c r="M94" s="1"/>
      <c r="N94" s="1"/>
      <c r="O94" s="1"/>
      <c r="P94" s="1"/>
      <c r="Q94" s="1"/>
      <c r="R94" s="1"/>
      <c r="S94" s="1"/>
      <c r="T94" s="1"/>
      <c r="U94" s="1"/>
      <c r="V94" s="1">
        <f t="shared" si="28"/>
        <v>0</v>
      </c>
      <c r="W94" s="1">
        <f t="shared" si="28"/>
        <v>0</v>
      </c>
      <c r="X94" s="1">
        <f t="shared" si="28"/>
        <v>0</v>
      </c>
      <c r="Y94" s="1">
        <f t="shared" si="28"/>
        <v>0</v>
      </c>
      <c r="Z94" s="1">
        <f t="shared" si="28"/>
        <v>0</v>
      </c>
      <c r="AA94" s="1">
        <f t="shared" si="28"/>
        <v>0</v>
      </c>
      <c r="AB94" s="1">
        <f t="shared" si="28"/>
        <v>0</v>
      </c>
      <c r="AC94" s="1">
        <f t="shared" si="28"/>
        <v>0</v>
      </c>
    </row>
    <row r="95" spans="1:29" outlineLevel="4" x14ac:dyDescent="0.25">
      <c r="E95" s="23" t="s">
        <v>485</v>
      </c>
      <c r="G95" s="23" t="s">
        <v>148</v>
      </c>
      <c r="H95" s="1">
        <f t="shared" si="27"/>
        <v>0</v>
      </c>
      <c r="J95" s="1"/>
      <c r="K95" s="1"/>
      <c r="L95" s="1"/>
      <c r="M95" s="1"/>
      <c r="N95" s="1"/>
      <c r="O95" s="1"/>
      <c r="P95" s="1"/>
      <c r="Q95" s="1"/>
      <c r="R95" s="1"/>
      <c r="S95" s="1"/>
      <c r="T95" s="1"/>
      <c r="U95" s="1"/>
      <c r="V95" s="1">
        <f t="shared" si="28"/>
        <v>0</v>
      </c>
      <c r="W95" s="1">
        <f>IF(W$91=1,W87*W$90,0)</f>
        <v>0</v>
      </c>
      <c r="X95" s="1">
        <f t="shared" si="28"/>
        <v>0</v>
      </c>
      <c r="Y95" s="1">
        <f t="shared" si="28"/>
        <v>0</v>
      </c>
      <c r="Z95" s="1">
        <f t="shared" si="28"/>
        <v>0</v>
      </c>
      <c r="AA95" s="1">
        <f t="shared" si="28"/>
        <v>0</v>
      </c>
      <c r="AB95" s="1">
        <f t="shared" si="28"/>
        <v>0</v>
      </c>
      <c r="AC95" s="1">
        <f t="shared" si="28"/>
        <v>0</v>
      </c>
    </row>
    <row r="96" spans="1:29" outlineLevel="4" x14ac:dyDescent="0.25">
      <c r="E96" s="23" t="s">
        <v>486</v>
      </c>
      <c r="G96" s="23" t="s">
        <v>148</v>
      </c>
      <c r="H96" s="1">
        <f t="shared" si="27"/>
        <v>0</v>
      </c>
      <c r="J96" s="1"/>
      <c r="K96" s="1"/>
      <c r="L96" s="1"/>
      <c r="M96" s="1"/>
      <c r="N96" s="1"/>
      <c r="O96" s="1"/>
      <c r="P96" s="1"/>
      <c r="Q96" s="1"/>
      <c r="R96" s="1"/>
      <c r="S96" s="1"/>
      <c r="T96" s="1"/>
      <c r="U96" s="1"/>
      <c r="V96" s="1">
        <f t="shared" si="28"/>
        <v>0</v>
      </c>
      <c r="W96" s="1">
        <f t="shared" si="28"/>
        <v>0</v>
      </c>
      <c r="X96" s="1">
        <f t="shared" si="28"/>
        <v>0</v>
      </c>
      <c r="Y96" s="1">
        <f t="shared" si="28"/>
        <v>0</v>
      </c>
      <c r="Z96" s="1">
        <f t="shared" si="28"/>
        <v>0</v>
      </c>
      <c r="AA96" s="1">
        <f t="shared" si="28"/>
        <v>0</v>
      </c>
      <c r="AB96" s="1">
        <f t="shared" si="28"/>
        <v>0</v>
      </c>
      <c r="AC96" s="1">
        <f t="shared" si="28"/>
        <v>0</v>
      </c>
    </row>
    <row r="97" spans="2:29" outlineLevel="4" x14ac:dyDescent="0.25">
      <c r="E97" s="23" t="s">
        <v>487</v>
      </c>
      <c r="G97" s="23" t="s">
        <v>148</v>
      </c>
      <c r="H97" s="1">
        <f t="shared" si="27"/>
        <v>0</v>
      </c>
      <c r="J97" s="1"/>
      <c r="K97" s="1"/>
      <c r="L97" s="1"/>
      <c r="M97" s="1"/>
      <c r="N97" s="1"/>
      <c r="O97" s="1"/>
      <c r="P97" s="1"/>
      <c r="Q97" s="1"/>
      <c r="R97" s="1"/>
      <c r="S97" s="1"/>
      <c r="T97" s="1"/>
      <c r="U97" s="1"/>
      <c r="V97" s="1">
        <f t="shared" si="28"/>
        <v>0</v>
      </c>
      <c r="W97" s="1">
        <f t="shared" si="28"/>
        <v>0</v>
      </c>
      <c r="X97" s="1">
        <f t="shared" si="28"/>
        <v>0</v>
      </c>
      <c r="Y97" s="1">
        <f t="shared" si="28"/>
        <v>0</v>
      </c>
      <c r="Z97" s="1">
        <f t="shared" si="28"/>
        <v>0</v>
      </c>
      <c r="AA97" s="1">
        <f t="shared" si="28"/>
        <v>0</v>
      </c>
      <c r="AB97" s="1">
        <f t="shared" si="28"/>
        <v>0</v>
      </c>
      <c r="AC97" s="1">
        <f t="shared" si="28"/>
        <v>0</v>
      </c>
    </row>
    <row r="98" spans="2:29" outlineLevel="2" x14ac:dyDescent="0.25"/>
    <row r="99" spans="2:29" outlineLevel="2" x14ac:dyDescent="0.25"/>
    <row r="100" spans="2:29" outlineLevel="2" x14ac:dyDescent="0.25">
      <c r="B100" s="22" t="s">
        <v>488</v>
      </c>
    </row>
    <row r="101" spans="2:29" outlineLevel="3" x14ac:dyDescent="0.25">
      <c r="E101" s="23" t="str">
        <f t="shared" ref="E101:AC101" si="29">E$92</f>
        <v xml:space="preserve">Net totex post adjustment - wage growth - manufacturing - real (WR) </v>
      </c>
      <c r="F101" s="1"/>
      <c r="G101" s="1" t="str">
        <f t="shared" si="29"/>
        <v>£m</v>
      </c>
      <c r="H101" s="1">
        <f t="shared" si="29"/>
        <v>0</v>
      </c>
      <c r="I101" s="1"/>
      <c r="J101" s="1"/>
      <c r="K101" s="1"/>
      <c r="L101" s="1"/>
      <c r="M101" s="1"/>
      <c r="N101" s="1"/>
      <c r="O101" s="1"/>
      <c r="P101" s="1"/>
      <c r="Q101" s="1"/>
      <c r="R101" s="1"/>
      <c r="S101" s="1"/>
      <c r="T101" s="1"/>
      <c r="U101" s="1"/>
      <c r="V101" s="1">
        <f t="shared" si="29"/>
        <v>0</v>
      </c>
      <c r="W101" s="1">
        <f t="shared" si="29"/>
        <v>0</v>
      </c>
      <c r="X101" s="1">
        <f t="shared" si="29"/>
        <v>0</v>
      </c>
      <c r="Y101" s="1">
        <f t="shared" si="29"/>
        <v>0</v>
      </c>
      <c r="Z101" s="1">
        <f t="shared" si="29"/>
        <v>0</v>
      </c>
      <c r="AA101" s="1">
        <f t="shared" si="29"/>
        <v>0</v>
      </c>
      <c r="AB101" s="1">
        <f t="shared" si="29"/>
        <v>0</v>
      </c>
      <c r="AC101" s="1">
        <f t="shared" si="29"/>
        <v>0</v>
      </c>
    </row>
    <row r="102" spans="2:29" outlineLevel="4" x14ac:dyDescent="0.25">
      <c r="E102" s="23" t="str">
        <f t="shared" ref="E102:AC102" si="30">E$93</f>
        <v xml:space="preserve">Net totex post adjustment - wage growth - manufacturing - real (WN+) </v>
      </c>
      <c r="F102" s="1"/>
      <c r="G102" s="1" t="str">
        <f t="shared" si="30"/>
        <v>£m</v>
      </c>
      <c r="H102" s="1">
        <f t="shared" si="30"/>
        <v>0</v>
      </c>
      <c r="I102" s="1"/>
      <c r="J102" s="1"/>
      <c r="K102" s="1"/>
      <c r="L102" s="1"/>
      <c r="M102" s="1"/>
      <c r="N102" s="1"/>
      <c r="O102" s="1"/>
      <c r="P102" s="1"/>
      <c r="Q102" s="1"/>
      <c r="R102" s="1"/>
      <c r="S102" s="1"/>
      <c r="T102" s="1"/>
      <c r="U102" s="1"/>
      <c r="V102" s="1">
        <f t="shared" si="30"/>
        <v>0</v>
      </c>
      <c r="W102" s="1">
        <f t="shared" si="30"/>
        <v>0</v>
      </c>
      <c r="X102" s="1">
        <f t="shared" si="30"/>
        <v>0</v>
      </c>
      <c r="Y102" s="1">
        <f t="shared" si="30"/>
        <v>0</v>
      </c>
      <c r="Z102" s="1">
        <f t="shared" si="30"/>
        <v>0</v>
      </c>
      <c r="AA102" s="1">
        <f t="shared" si="30"/>
        <v>0</v>
      </c>
      <c r="AB102" s="1">
        <f t="shared" si="30"/>
        <v>0</v>
      </c>
      <c r="AC102" s="1">
        <f t="shared" si="30"/>
        <v>0</v>
      </c>
    </row>
    <row r="103" spans="2:29" outlineLevel="4" x14ac:dyDescent="0.25">
      <c r="E103" s="23" t="str">
        <f t="shared" ref="E103:AC103" si="31">E$94</f>
        <v xml:space="preserve">Net totex post adjustment - wage growth - manufacturing - real (WWN+) </v>
      </c>
      <c r="F103" s="1"/>
      <c r="G103" s="1" t="str">
        <f t="shared" si="31"/>
        <v>£m</v>
      </c>
      <c r="H103" s="1">
        <f t="shared" si="31"/>
        <v>0</v>
      </c>
      <c r="I103" s="1"/>
      <c r="J103" s="1"/>
      <c r="K103" s="1"/>
      <c r="L103" s="1"/>
      <c r="M103" s="1"/>
      <c r="N103" s="1"/>
      <c r="O103" s="1"/>
      <c r="P103" s="1"/>
      <c r="Q103" s="1"/>
      <c r="R103" s="1"/>
      <c r="S103" s="1"/>
      <c r="T103" s="1"/>
      <c r="U103" s="1"/>
      <c r="V103" s="1">
        <f t="shared" si="31"/>
        <v>0</v>
      </c>
      <c r="W103" s="1">
        <f t="shared" si="31"/>
        <v>0</v>
      </c>
      <c r="X103" s="1">
        <f t="shared" si="31"/>
        <v>0</v>
      </c>
      <c r="Y103" s="1">
        <f t="shared" si="31"/>
        <v>0</v>
      </c>
      <c r="Z103" s="1">
        <f t="shared" si="31"/>
        <v>0</v>
      </c>
      <c r="AA103" s="1">
        <f t="shared" si="31"/>
        <v>0</v>
      </c>
      <c r="AB103" s="1">
        <f t="shared" si="31"/>
        <v>0</v>
      </c>
      <c r="AC103" s="1">
        <f t="shared" si="31"/>
        <v>0</v>
      </c>
    </row>
    <row r="104" spans="2:29" outlineLevel="4" x14ac:dyDescent="0.25">
      <c r="E104" s="23" t="str">
        <f t="shared" ref="E104:AC104" si="32">E$95</f>
        <v xml:space="preserve">Net totex post adjustment - wage growth - manufacturing - real (BIO) </v>
      </c>
      <c r="F104" s="1"/>
      <c r="G104" s="1" t="str">
        <f t="shared" si="32"/>
        <v>£m</v>
      </c>
      <c r="H104" s="1">
        <f t="shared" si="32"/>
        <v>0</v>
      </c>
      <c r="I104" s="1"/>
      <c r="J104" s="1"/>
      <c r="K104" s="1"/>
      <c r="L104" s="1"/>
      <c r="M104" s="1"/>
      <c r="N104" s="1"/>
      <c r="O104" s="1"/>
      <c r="P104" s="1"/>
      <c r="Q104" s="1"/>
      <c r="R104" s="1"/>
      <c r="S104" s="1"/>
      <c r="T104" s="1"/>
      <c r="U104" s="1"/>
      <c r="V104" s="1">
        <f t="shared" si="32"/>
        <v>0</v>
      </c>
      <c r="W104" s="1">
        <f t="shared" si="32"/>
        <v>0</v>
      </c>
      <c r="X104" s="1">
        <f t="shared" si="32"/>
        <v>0</v>
      </c>
      <c r="Y104" s="1">
        <f t="shared" si="32"/>
        <v>0</v>
      </c>
      <c r="Z104" s="1">
        <f t="shared" si="32"/>
        <v>0</v>
      </c>
      <c r="AA104" s="1">
        <f t="shared" si="32"/>
        <v>0</v>
      </c>
      <c r="AB104" s="1">
        <f t="shared" si="32"/>
        <v>0</v>
      </c>
      <c r="AC104" s="1">
        <f t="shared" si="32"/>
        <v>0</v>
      </c>
    </row>
    <row r="105" spans="2:29" outlineLevel="4" x14ac:dyDescent="0.25">
      <c r="E105" s="23" t="str">
        <f t="shared" ref="E105:AC105" si="33">E$96</f>
        <v xml:space="preserve">Net totex post adjustment - wage growth - manufacturing - real (ADDN1) </v>
      </c>
      <c r="F105" s="1"/>
      <c r="G105" s="1" t="str">
        <f t="shared" si="33"/>
        <v>£m</v>
      </c>
      <c r="H105" s="1">
        <f t="shared" si="33"/>
        <v>0</v>
      </c>
      <c r="I105" s="1"/>
      <c r="J105" s="1"/>
      <c r="K105" s="1"/>
      <c r="L105" s="1"/>
      <c r="M105" s="1"/>
      <c r="N105" s="1"/>
      <c r="O105" s="1"/>
      <c r="P105" s="1"/>
      <c r="Q105" s="1"/>
      <c r="R105" s="1"/>
      <c r="S105" s="1"/>
      <c r="T105" s="1"/>
      <c r="U105" s="1"/>
      <c r="V105" s="1">
        <f t="shared" si="33"/>
        <v>0</v>
      </c>
      <c r="W105" s="1">
        <f t="shared" si="33"/>
        <v>0</v>
      </c>
      <c r="X105" s="1">
        <f t="shared" si="33"/>
        <v>0</v>
      </c>
      <c r="Y105" s="1">
        <f t="shared" si="33"/>
        <v>0</v>
      </c>
      <c r="Z105" s="1">
        <f t="shared" si="33"/>
        <v>0</v>
      </c>
      <c r="AA105" s="1">
        <f t="shared" si="33"/>
        <v>0</v>
      </c>
      <c r="AB105" s="1">
        <f t="shared" si="33"/>
        <v>0</v>
      </c>
      <c r="AC105" s="1">
        <f t="shared" si="33"/>
        <v>0</v>
      </c>
    </row>
    <row r="106" spans="2:29" outlineLevel="4" x14ac:dyDescent="0.25">
      <c r="E106" s="23" t="str">
        <f t="shared" ref="E106:AC106" si="34">E$97</f>
        <v xml:space="preserve">Net totex post adjustment - wage growth - manufacturing - real (ADDN2) </v>
      </c>
      <c r="F106" s="1"/>
      <c r="G106" s="1" t="str">
        <f t="shared" si="34"/>
        <v>£m</v>
      </c>
      <c r="H106" s="1">
        <f t="shared" si="34"/>
        <v>0</v>
      </c>
      <c r="I106" s="1"/>
      <c r="J106" s="1"/>
      <c r="K106" s="1"/>
      <c r="L106" s="1"/>
      <c r="M106" s="1"/>
      <c r="N106" s="1"/>
      <c r="O106" s="1"/>
      <c r="P106" s="1"/>
      <c r="Q106" s="1"/>
      <c r="R106" s="1"/>
      <c r="S106" s="1"/>
      <c r="T106" s="1"/>
      <c r="U106" s="1"/>
      <c r="V106" s="1">
        <f t="shared" si="34"/>
        <v>0</v>
      </c>
      <c r="W106" s="1">
        <f t="shared" si="34"/>
        <v>0</v>
      </c>
      <c r="X106" s="1">
        <f t="shared" si="34"/>
        <v>0</v>
      </c>
      <c r="Y106" s="1">
        <f t="shared" si="34"/>
        <v>0</v>
      </c>
      <c r="Z106" s="1">
        <f t="shared" si="34"/>
        <v>0</v>
      </c>
      <c r="AA106" s="1">
        <f t="shared" si="34"/>
        <v>0</v>
      </c>
      <c r="AB106" s="1">
        <f t="shared" si="34"/>
        <v>0</v>
      </c>
      <c r="AC106" s="1">
        <f t="shared" si="34"/>
        <v>0</v>
      </c>
    </row>
    <row r="107" spans="2:29" outlineLevel="3" x14ac:dyDescent="0.25">
      <c r="E107" s="23" t="str">
        <f t="shared" ref="E107:AC107" si="35">E$75</f>
        <v xml:space="preserve">Net totex available for adjustment - wage growth - manufacturing - real (WR) </v>
      </c>
      <c r="F107" s="1"/>
      <c r="G107" s="1" t="str">
        <f t="shared" si="35"/>
        <v>£m</v>
      </c>
      <c r="H107" s="1">
        <f t="shared" si="35"/>
        <v>0</v>
      </c>
      <c r="I107" s="1"/>
      <c r="J107" s="1"/>
      <c r="K107" s="1"/>
      <c r="L107" s="1"/>
      <c r="M107" s="1"/>
      <c r="N107" s="1"/>
      <c r="O107" s="1"/>
      <c r="P107" s="1"/>
      <c r="Q107" s="1"/>
      <c r="R107" s="1"/>
      <c r="S107" s="1"/>
      <c r="T107" s="1"/>
      <c r="U107" s="1"/>
      <c r="V107" s="1">
        <f t="shared" si="35"/>
        <v>0</v>
      </c>
      <c r="W107" s="1">
        <f t="shared" si="35"/>
        <v>0</v>
      </c>
      <c r="X107" s="1">
        <f t="shared" si="35"/>
        <v>0</v>
      </c>
      <c r="Y107" s="1">
        <f t="shared" si="35"/>
        <v>0</v>
      </c>
      <c r="Z107" s="1">
        <f t="shared" si="35"/>
        <v>0</v>
      </c>
      <c r="AA107" s="1">
        <f t="shared" si="35"/>
        <v>0</v>
      </c>
      <c r="AB107" s="1">
        <f t="shared" si="35"/>
        <v>0</v>
      </c>
      <c r="AC107" s="1">
        <f t="shared" si="35"/>
        <v>0</v>
      </c>
    </row>
    <row r="108" spans="2:29" outlineLevel="4" x14ac:dyDescent="0.25">
      <c r="E108" s="23" t="str">
        <f t="shared" ref="E108:AC108" si="36">E$76</f>
        <v xml:space="preserve">Net totex available for adjustment - wage growth - manufacturing - real (WN+) </v>
      </c>
      <c r="F108" s="1"/>
      <c r="G108" s="1" t="str">
        <f t="shared" si="36"/>
        <v>£m</v>
      </c>
      <c r="H108" s="1">
        <f t="shared" si="36"/>
        <v>0</v>
      </c>
      <c r="I108" s="1"/>
      <c r="J108" s="1"/>
      <c r="K108" s="1"/>
      <c r="L108" s="1"/>
      <c r="M108" s="1"/>
      <c r="N108" s="1"/>
      <c r="O108" s="1"/>
      <c r="P108" s="1"/>
      <c r="Q108" s="1"/>
      <c r="R108" s="1"/>
      <c r="S108" s="1"/>
      <c r="T108" s="1"/>
      <c r="U108" s="1"/>
      <c r="V108" s="1">
        <f t="shared" si="36"/>
        <v>0</v>
      </c>
      <c r="W108" s="1">
        <f t="shared" si="36"/>
        <v>0</v>
      </c>
      <c r="X108" s="1">
        <f t="shared" si="36"/>
        <v>0</v>
      </c>
      <c r="Y108" s="1">
        <f t="shared" si="36"/>
        <v>0</v>
      </c>
      <c r="Z108" s="1">
        <f t="shared" si="36"/>
        <v>0</v>
      </c>
      <c r="AA108" s="1">
        <f t="shared" si="36"/>
        <v>0</v>
      </c>
      <c r="AB108" s="1">
        <f t="shared" si="36"/>
        <v>0</v>
      </c>
      <c r="AC108" s="1">
        <f t="shared" si="36"/>
        <v>0</v>
      </c>
    </row>
    <row r="109" spans="2:29" outlineLevel="4" x14ac:dyDescent="0.25">
      <c r="E109" s="23" t="str">
        <f t="shared" ref="E109:AC109" si="37">E$77</f>
        <v xml:space="preserve">Net totex available for adjustment - wage growth - manufacturing - real (WWN+) </v>
      </c>
      <c r="F109" s="1"/>
      <c r="G109" s="1" t="str">
        <f t="shared" si="37"/>
        <v>£m</v>
      </c>
      <c r="H109" s="1">
        <f t="shared" si="37"/>
        <v>0</v>
      </c>
      <c r="I109" s="1"/>
      <c r="J109" s="1"/>
      <c r="K109" s="1"/>
      <c r="L109" s="1"/>
      <c r="M109" s="1"/>
      <c r="N109" s="1"/>
      <c r="O109" s="1"/>
      <c r="P109" s="1"/>
      <c r="Q109" s="1"/>
      <c r="R109" s="1"/>
      <c r="S109" s="1"/>
      <c r="T109" s="1"/>
      <c r="U109" s="1"/>
      <c r="V109" s="1">
        <f t="shared" si="37"/>
        <v>0</v>
      </c>
      <c r="W109" s="1">
        <f t="shared" si="37"/>
        <v>0</v>
      </c>
      <c r="X109" s="1">
        <f t="shared" si="37"/>
        <v>0</v>
      </c>
      <c r="Y109" s="1">
        <f t="shared" si="37"/>
        <v>0</v>
      </c>
      <c r="Z109" s="1">
        <f t="shared" si="37"/>
        <v>0</v>
      </c>
      <c r="AA109" s="1">
        <f t="shared" si="37"/>
        <v>0</v>
      </c>
      <c r="AB109" s="1">
        <f t="shared" si="37"/>
        <v>0</v>
      </c>
      <c r="AC109" s="1">
        <f t="shared" si="37"/>
        <v>0</v>
      </c>
    </row>
    <row r="110" spans="2:29" outlineLevel="4" x14ac:dyDescent="0.25">
      <c r="E110" s="23" t="str">
        <f t="shared" ref="E110:AC110" si="38">E$78</f>
        <v xml:space="preserve">Net totex available for adjustment - wage growth - manufacturing - real (BIO) </v>
      </c>
      <c r="F110" s="1"/>
      <c r="G110" s="1" t="str">
        <f t="shared" si="38"/>
        <v>£m</v>
      </c>
      <c r="H110" s="1">
        <f t="shared" si="38"/>
        <v>0</v>
      </c>
      <c r="I110" s="1"/>
      <c r="J110" s="1"/>
      <c r="K110" s="1"/>
      <c r="L110" s="1"/>
      <c r="M110" s="1"/>
      <c r="N110" s="1"/>
      <c r="O110" s="1"/>
      <c r="P110" s="1"/>
      <c r="Q110" s="1"/>
      <c r="R110" s="1"/>
      <c r="S110" s="1"/>
      <c r="T110" s="1"/>
      <c r="U110" s="1"/>
      <c r="V110" s="1">
        <f t="shared" si="38"/>
        <v>0</v>
      </c>
      <c r="W110" s="1">
        <f t="shared" si="38"/>
        <v>0</v>
      </c>
      <c r="X110" s="1">
        <f t="shared" si="38"/>
        <v>0</v>
      </c>
      <c r="Y110" s="1">
        <f t="shared" si="38"/>
        <v>0</v>
      </c>
      <c r="Z110" s="1">
        <f t="shared" si="38"/>
        <v>0</v>
      </c>
      <c r="AA110" s="1">
        <f t="shared" si="38"/>
        <v>0</v>
      </c>
      <c r="AB110" s="1">
        <f t="shared" si="38"/>
        <v>0</v>
      </c>
      <c r="AC110" s="1">
        <f t="shared" si="38"/>
        <v>0</v>
      </c>
    </row>
    <row r="111" spans="2:29" outlineLevel="4" x14ac:dyDescent="0.25">
      <c r="E111" s="23" t="str">
        <f t="shared" ref="E111:AC111" si="39">E$79</f>
        <v xml:space="preserve">Net totex available for adjustment - wage growth - manufacturing - real (ADDN1) </v>
      </c>
      <c r="F111" s="1"/>
      <c r="G111" s="1" t="str">
        <f t="shared" si="39"/>
        <v>£m</v>
      </c>
      <c r="H111" s="1">
        <f t="shared" si="39"/>
        <v>0</v>
      </c>
      <c r="I111" s="1"/>
      <c r="J111" s="1"/>
      <c r="K111" s="1"/>
      <c r="L111" s="1"/>
      <c r="M111" s="1"/>
      <c r="N111" s="1"/>
      <c r="O111" s="1"/>
      <c r="P111" s="1"/>
      <c r="Q111" s="1"/>
      <c r="R111" s="1"/>
      <c r="S111" s="1"/>
      <c r="T111" s="1"/>
      <c r="U111" s="1"/>
      <c r="V111" s="1">
        <f t="shared" si="39"/>
        <v>0</v>
      </c>
      <c r="W111" s="1">
        <f t="shared" si="39"/>
        <v>0</v>
      </c>
      <c r="X111" s="1">
        <f t="shared" si="39"/>
        <v>0</v>
      </c>
      <c r="Y111" s="1">
        <f t="shared" si="39"/>
        <v>0</v>
      </c>
      <c r="Z111" s="1">
        <f t="shared" si="39"/>
        <v>0</v>
      </c>
      <c r="AA111" s="1">
        <f t="shared" si="39"/>
        <v>0</v>
      </c>
      <c r="AB111" s="1">
        <f t="shared" si="39"/>
        <v>0</v>
      </c>
      <c r="AC111" s="1">
        <f t="shared" si="39"/>
        <v>0</v>
      </c>
    </row>
    <row r="112" spans="2:29" outlineLevel="4" x14ac:dyDescent="0.25">
      <c r="E112" s="23" t="str">
        <f t="shared" ref="E112:AC112" si="40">E$80</f>
        <v xml:space="preserve">Net totex available for adjustment - wage growth - manufacturing - real (ADDN2) </v>
      </c>
      <c r="F112" s="1"/>
      <c r="G112" s="1" t="str">
        <f t="shared" si="40"/>
        <v>£m</v>
      </c>
      <c r="H112" s="1">
        <f t="shared" si="40"/>
        <v>0</v>
      </c>
      <c r="I112" s="1"/>
      <c r="J112" s="1"/>
      <c r="K112" s="1"/>
      <c r="L112" s="1"/>
      <c r="M112" s="1"/>
      <c r="N112" s="1"/>
      <c r="O112" s="1"/>
      <c r="P112" s="1"/>
      <c r="Q112" s="1"/>
      <c r="R112" s="1"/>
      <c r="S112" s="1"/>
      <c r="T112" s="1"/>
      <c r="U112" s="1"/>
      <c r="V112" s="1">
        <f t="shared" si="40"/>
        <v>0</v>
      </c>
      <c r="W112" s="1">
        <f t="shared" si="40"/>
        <v>0</v>
      </c>
      <c r="X112" s="1">
        <f t="shared" si="40"/>
        <v>0</v>
      </c>
      <c r="Y112" s="1">
        <f t="shared" si="40"/>
        <v>0</v>
      </c>
      <c r="Z112" s="1">
        <f t="shared" si="40"/>
        <v>0</v>
      </c>
      <c r="AA112" s="1">
        <f t="shared" si="40"/>
        <v>0</v>
      </c>
      <c r="AB112" s="1">
        <f t="shared" si="40"/>
        <v>0</v>
      </c>
      <c r="AC112" s="1">
        <f t="shared" si="40"/>
        <v>0</v>
      </c>
    </row>
    <row r="113" spans="1:29" outlineLevel="3" x14ac:dyDescent="0.25">
      <c r="A113" s="11"/>
      <c r="B113" s="11"/>
      <c r="C113" s="18"/>
      <c r="D113" s="19"/>
      <c r="E113" s="12" t="s">
        <v>489</v>
      </c>
      <c r="F113" s="12"/>
      <c r="G113" s="12" t="s">
        <v>148</v>
      </c>
      <c r="H113" s="4">
        <f t="shared" ref="H113:H118" si="41">SUM(X113:AB113)</f>
        <v>0</v>
      </c>
      <c r="I113" s="12"/>
      <c r="J113" s="4"/>
      <c r="K113" s="4"/>
      <c r="L113" s="4"/>
      <c r="M113" s="4"/>
      <c r="N113" s="4"/>
      <c r="O113" s="4"/>
      <c r="P113" s="4"/>
      <c r="Q113" s="4"/>
      <c r="R113" s="4"/>
      <c r="S113" s="4"/>
      <c r="T113" s="4"/>
      <c r="U113" s="4"/>
      <c r="V113" s="4">
        <f t="shared" ref="V113:AC118" si="42">V101-V107</f>
        <v>0</v>
      </c>
      <c r="W113" s="4">
        <f t="shared" si="42"/>
        <v>0</v>
      </c>
      <c r="X113" s="4">
        <f t="shared" si="42"/>
        <v>0</v>
      </c>
      <c r="Y113" s="4">
        <f t="shared" si="42"/>
        <v>0</v>
      </c>
      <c r="Z113" s="4">
        <f t="shared" si="42"/>
        <v>0</v>
      </c>
      <c r="AA113" s="4">
        <f t="shared" si="42"/>
        <v>0</v>
      </c>
      <c r="AB113" s="4">
        <f t="shared" si="42"/>
        <v>0</v>
      </c>
      <c r="AC113" s="4">
        <f t="shared" si="42"/>
        <v>0</v>
      </c>
    </row>
    <row r="114" spans="1:29" outlineLevel="4" x14ac:dyDescent="0.25">
      <c r="A114" s="11"/>
      <c r="B114" s="11"/>
      <c r="C114" s="18"/>
      <c r="D114" s="19"/>
      <c r="E114" s="12" t="s">
        <v>490</v>
      </c>
      <c r="F114" s="12"/>
      <c r="G114" s="12" t="s">
        <v>148</v>
      </c>
      <c r="H114" s="4">
        <f t="shared" si="41"/>
        <v>0</v>
      </c>
      <c r="I114" s="12"/>
      <c r="J114" s="4"/>
      <c r="K114" s="4"/>
      <c r="L114" s="4"/>
      <c r="M114" s="4"/>
      <c r="N114" s="4"/>
      <c r="O114" s="4"/>
      <c r="P114" s="4"/>
      <c r="Q114" s="4"/>
      <c r="R114" s="4"/>
      <c r="S114" s="4"/>
      <c r="T114" s="4"/>
      <c r="U114" s="4"/>
      <c r="V114" s="4">
        <f t="shared" si="42"/>
        <v>0</v>
      </c>
      <c r="W114" s="4">
        <f t="shared" si="42"/>
        <v>0</v>
      </c>
      <c r="X114" s="4">
        <f t="shared" si="42"/>
        <v>0</v>
      </c>
      <c r="Y114" s="4">
        <f t="shared" si="42"/>
        <v>0</v>
      </c>
      <c r="Z114" s="4">
        <f t="shared" si="42"/>
        <v>0</v>
      </c>
      <c r="AA114" s="4">
        <f t="shared" si="42"/>
        <v>0</v>
      </c>
      <c r="AB114" s="4">
        <f t="shared" si="42"/>
        <v>0</v>
      </c>
      <c r="AC114" s="4">
        <f t="shared" si="42"/>
        <v>0</v>
      </c>
    </row>
    <row r="115" spans="1:29" outlineLevel="4" x14ac:dyDescent="0.25">
      <c r="A115" s="11"/>
      <c r="B115" s="11"/>
      <c r="C115" s="18"/>
      <c r="D115" s="19"/>
      <c r="E115" s="12" t="s">
        <v>491</v>
      </c>
      <c r="F115" s="12"/>
      <c r="G115" s="12" t="s">
        <v>148</v>
      </c>
      <c r="H115" s="4">
        <f t="shared" si="41"/>
        <v>0</v>
      </c>
      <c r="I115" s="12"/>
      <c r="J115" s="4"/>
      <c r="K115" s="4"/>
      <c r="L115" s="4"/>
      <c r="M115" s="4"/>
      <c r="N115" s="4"/>
      <c r="O115" s="4"/>
      <c r="P115" s="4"/>
      <c r="Q115" s="4"/>
      <c r="R115" s="4"/>
      <c r="S115" s="4"/>
      <c r="T115" s="4"/>
      <c r="U115" s="4"/>
      <c r="V115" s="4">
        <f t="shared" si="42"/>
        <v>0</v>
      </c>
      <c r="W115" s="4">
        <f>W103-W109</f>
        <v>0</v>
      </c>
      <c r="X115" s="4">
        <f t="shared" si="42"/>
        <v>0</v>
      </c>
      <c r="Y115" s="4">
        <f t="shared" si="42"/>
        <v>0</v>
      </c>
      <c r="Z115" s="4">
        <f t="shared" si="42"/>
        <v>0</v>
      </c>
      <c r="AA115" s="4">
        <f t="shared" si="42"/>
        <v>0</v>
      </c>
      <c r="AB115" s="4">
        <f t="shared" si="42"/>
        <v>0</v>
      </c>
      <c r="AC115" s="4">
        <f t="shared" si="42"/>
        <v>0</v>
      </c>
    </row>
    <row r="116" spans="1:29" outlineLevel="4" x14ac:dyDescent="0.25">
      <c r="A116" s="11"/>
      <c r="B116" s="11"/>
      <c r="C116" s="18"/>
      <c r="D116" s="19"/>
      <c r="E116" s="12" t="s">
        <v>492</v>
      </c>
      <c r="F116" s="12"/>
      <c r="G116" s="12" t="s">
        <v>148</v>
      </c>
      <c r="H116" s="4">
        <f t="shared" si="41"/>
        <v>0</v>
      </c>
      <c r="I116" s="12"/>
      <c r="J116" s="4"/>
      <c r="K116" s="4"/>
      <c r="L116" s="4"/>
      <c r="M116" s="4"/>
      <c r="N116" s="4"/>
      <c r="O116" s="4"/>
      <c r="P116" s="4"/>
      <c r="Q116" s="4"/>
      <c r="R116" s="4"/>
      <c r="S116" s="4"/>
      <c r="T116" s="4"/>
      <c r="U116" s="4"/>
      <c r="V116" s="4">
        <f t="shared" si="42"/>
        <v>0</v>
      </c>
      <c r="W116" s="4">
        <f t="shared" si="42"/>
        <v>0</v>
      </c>
      <c r="X116" s="4">
        <f t="shared" si="42"/>
        <v>0</v>
      </c>
      <c r="Y116" s="4">
        <f t="shared" si="42"/>
        <v>0</v>
      </c>
      <c r="Z116" s="4">
        <f t="shared" si="42"/>
        <v>0</v>
      </c>
      <c r="AA116" s="4">
        <f t="shared" si="42"/>
        <v>0</v>
      </c>
      <c r="AB116" s="4">
        <f t="shared" si="42"/>
        <v>0</v>
      </c>
      <c r="AC116" s="4">
        <f t="shared" si="42"/>
        <v>0</v>
      </c>
    </row>
    <row r="117" spans="1:29" outlineLevel="4" x14ac:dyDescent="0.25">
      <c r="A117" s="11"/>
      <c r="B117" s="11"/>
      <c r="C117" s="18"/>
      <c r="D117" s="19"/>
      <c r="E117" s="12" t="s">
        <v>493</v>
      </c>
      <c r="F117" s="12"/>
      <c r="G117" s="12" t="s">
        <v>148</v>
      </c>
      <c r="H117" s="4">
        <f t="shared" si="41"/>
        <v>0</v>
      </c>
      <c r="I117" s="12"/>
      <c r="J117" s="4"/>
      <c r="K117" s="4"/>
      <c r="L117" s="4"/>
      <c r="M117" s="4"/>
      <c r="N117" s="4"/>
      <c r="O117" s="4"/>
      <c r="P117" s="4"/>
      <c r="Q117" s="4"/>
      <c r="R117" s="4"/>
      <c r="S117" s="4"/>
      <c r="T117" s="4"/>
      <c r="U117" s="4"/>
      <c r="V117" s="4">
        <f t="shared" si="42"/>
        <v>0</v>
      </c>
      <c r="W117" s="4">
        <f t="shared" si="42"/>
        <v>0</v>
      </c>
      <c r="X117" s="4">
        <f t="shared" si="42"/>
        <v>0</v>
      </c>
      <c r="Y117" s="4">
        <f t="shared" si="42"/>
        <v>0</v>
      </c>
      <c r="Z117" s="4">
        <f t="shared" si="42"/>
        <v>0</v>
      </c>
      <c r="AA117" s="4">
        <f t="shared" si="42"/>
        <v>0</v>
      </c>
      <c r="AB117" s="4">
        <f t="shared" si="42"/>
        <v>0</v>
      </c>
      <c r="AC117" s="4">
        <f t="shared" si="42"/>
        <v>0</v>
      </c>
    </row>
    <row r="118" spans="1:29" outlineLevel="4" x14ac:dyDescent="0.25">
      <c r="A118" s="11"/>
      <c r="B118" s="11"/>
      <c r="C118" s="18"/>
      <c r="D118" s="19"/>
      <c r="E118" s="12" t="s">
        <v>494</v>
      </c>
      <c r="F118" s="12"/>
      <c r="G118" s="12" t="s">
        <v>148</v>
      </c>
      <c r="H118" s="4">
        <f t="shared" si="41"/>
        <v>0</v>
      </c>
      <c r="I118" s="12"/>
      <c r="J118" s="4"/>
      <c r="K118" s="4"/>
      <c r="L118" s="4"/>
      <c r="M118" s="4"/>
      <c r="N118" s="4"/>
      <c r="O118" s="4"/>
      <c r="P118" s="4"/>
      <c r="Q118" s="4"/>
      <c r="R118" s="4"/>
      <c r="S118" s="4"/>
      <c r="T118" s="4"/>
      <c r="U118" s="4"/>
      <c r="V118" s="4">
        <f t="shared" si="42"/>
        <v>0</v>
      </c>
      <c r="W118" s="4">
        <f t="shared" si="42"/>
        <v>0</v>
      </c>
      <c r="X118" s="4">
        <f t="shared" si="42"/>
        <v>0</v>
      </c>
      <c r="Y118" s="4">
        <f t="shared" si="42"/>
        <v>0</v>
      </c>
      <c r="Z118" s="4">
        <f t="shared" si="42"/>
        <v>0</v>
      </c>
      <c r="AA118" s="4">
        <f t="shared" si="42"/>
        <v>0</v>
      </c>
      <c r="AB118" s="4">
        <f t="shared" si="42"/>
        <v>0</v>
      </c>
      <c r="AC118" s="4">
        <f t="shared" si="42"/>
        <v>0</v>
      </c>
    </row>
    <row r="119" spans="1:29" outlineLevel="4" x14ac:dyDescent="0.25">
      <c r="A119" s="11"/>
      <c r="B119" s="11"/>
      <c r="C119" s="18"/>
      <c r="D119" s="19"/>
      <c r="E119" s="12"/>
      <c r="F119" s="12"/>
      <c r="G119" s="12"/>
      <c r="H119" s="4"/>
      <c r="I119" s="12"/>
      <c r="J119" s="4"/>
      <c r="K119" s="4"/>
      <c r="L119" s="4"/>
      <c r="M119" s="4"/>
      <c r="N119" s="4"/>
      <c r="O119" s="4"/>
      <c r="P119" s="4"/>
      <c r="Q119" s="4"/>
      <c r="R119" s="4"/>
      <c r="S119" s="4"/>
      <c r="T119" s="4"/>
      <c r="U119" s="4"/>
      <c r="V119" s="4"/>
      <c r="W119" s="4"/>
      <c r="X119" s="4"/>
      <c r="Y119" s="4"/>
      <c r="Z119" s="4"/>
      <c r="AA119" s="4"/>
      <c r="AB119" s="4"/>
      <c r="AC119" s="4"/>
    </row>
    <row r="120" spans="1:29" outlineLevel="4" x14ac:dyDescent="0.25">
      <c r="A120" s="11"/>
      <c r="B120" s="11"/>
      <c r="C120" s="18"/>
      <c r="D120" s="19"/>
      <c r="E120" s="12"/>
      <c r="F120" s="12"/>
      <c r="G120" s="12"/>
      <c r="H120" s="4"/>
      <c r="I120" s="12"/>
      <c r="J120" s="4"/>
      <c r="K120" s="4"/>
      <c r="L120" s="4"/>
      <c r="M120" s="4"/>
      <c r="N120" s="4"/>
      <c r="O120" s="4"/>
      <c r="P120" s="4"/>
      <c r="Q120" s="4"/>
      <c r="R120" s="4"/>
      <c r="S120" s="4"/>
      <c r="T120" s="4"/>
      <c r="U120" s="4"/>
      <c r="V120" s="4"/>
      <c r="W120" s="4"/>
      <c r="X120" s="4"/>
      <c r="Y120" s="4"/>
      <c r="Z120" s="4"/>
      <c r="AA120" s="4"/>
      <c r="AB120" s="4"/>
      <c r="AC120" s="4"/>
    </row>
    <row r="121" spans="1:29" outlineLevel="2" x14ac:dyDescent="0.25">
      <c r="B121" s="22" t="s">
        <v>495</v>
      </c>
    </row>
    <row r="122" spans="1:29" outlineLevel="3" x14ac:dyDescent="0.25">
      <c r="E122" s="23" t="str">
        <f t="shared" ref="E122:AC122" si="43">E$113</f>
        <v xml:space="preserve">Variance to totex allowance post adjustment - wage growth - manufacturing - real (WR) </v>
      </c>
      <c r="F122" s="1">
        <f t="shared" si="43"/>
        <v>0</v>
      </c>
      <c r="G122" s="1" t="str">
        <f t="shared" si="43"/>
        <v>£m</v>
      </c>
      <c r="H122" s="1">
        <f t="shared" si="43"/>
        <v>0</v>
      </c>
      <c r="I122" s="1">
        <f t="shared" si="43"/>
        <v>0</v>
      </c>
      <c r="J122" s="1">
        <f t="shared" si="43"/>
        <v>0</v>
      </c>
      <c r="K122" s="1">
        <f t="shared" si="43"/>
        <v>0</v>
      </c>
      <c r="L122" s="1">
        <f t="shared" si="43"/>
        <v>0</v>
      </c>
      <c r="M122" s="1">
        <f t="shared" si="43"/>
        <v>0</v>
      </c>
      <c r="N122" s="1">
        <f t="shared" si="43"/>
        <v>0</v>
      </c>
      <c r="O122" s="1">
        <f t="shared" si="43"/>
        <v>0</v>
      </c>
      <c r="P122" s="1">
        <f t="shared" si="43"/>
        <v>0</v>
      </c>
      <c r="Q122" s="1">
        <f t="shared" si="43"/>
        <v>0</v>
      </c>
      <c r="R122" s="1">
        <f t="shared" si="43"/>
        <v>0</v>
      </c>
      <c r="S122" s="1">
        <f t="shared" si="43"/>
        <v>0</v>
      </c>
      <c r="T122" s="1">
        <f t="shared" si="43"/>
        <v>0</v>
      </c>
      <c r="U122" s="1">
        <f t="shared" si="43"/>
        <v>0</v>
      </c>
      <c r="V122" s="1">
        <f t="shared" si="43"/>
        <v>0</v>
      </c>
      <c r="W122" s="1">
        <f t="shared" si="43"/>
        <v>0</v>
      </c>
      <c r="X122" s="1">
        <f t="shared" si="43"/>
        <v>0</v>
      </c>
      <c r="Y122" s="1">
        <f t="shared" si="43"/>
        <v>0</v>
      </c>
      <c r="Z122" s="1">
        <f t="shared" si="43"/>
        <v>0</v>
      </c>
      <c r="AA122" s="1">
        <f t="shared" si="43"/>
        <v>0</v>
      </c>
      <c r="AB122" s="1">
        <f t="shared" si="43"/>
        <v>0</v>
      </c>
      <c r="AC122" s="1">
        <f t="shared" si="43"/>
        <v>0</v>
      </c>
    </row>
    <row r="123" spans="1:29" outlineLevel="4" x14ac:dyDescent="0.25">
      <c r="E123" s="23" t="str">
        <f t="shared" ref="E123:AC123" si="44">E$114</f>
        <v xml:space="preserve">Variance to totex allowance post adjustment - wage growth - manufacturing - real (WN+) </v>
      </c>
      <c r="F123" s="1">
        <f t="shared" si="44"/>
        <v>0</v>
      </c>
      <c r="G123" s="1" t="str">
        <f t="shared" si="44"/>
        <v>£m</v>
      </c>
      <c r="H123" s="1">
        <f t="shared" si="44"/>
        <v>0</v>
      </c>
      <c r="I123" s="1">
        <f t="shared" si="44"/>
        <v>0</v>
      </c>
      <c r="J123" s="1">
        <f t="shared" si="44"/>
        <v>0</v>
      </c>
      <c r="K123" s="1">
        <f t="shared" si="44"/>
        <v>0</v>
      </c>
      <c r="L123" s="1">
        <f t="shared" si="44"/>
        <v>0</v>
      </c>
      <c r="M123" s="1">
        <f t="shared" si="44"/>
        <v>0</v>
      </c>
      <c r="N123" s="1">
        <f t="shared" si="44"/>
        <v>0</v>
      </c>
      <c r="O123" s="1">
        <f t="shared" si="44"/>
        <v>0</v>
      </c>
      <c r="P123" s="1">
        <f t="shared" si="44"/>
        <v>0</v>
      </c>
      <c r="Q123" s="1">
        <f t="shared" si="44"/>
        <v>0</v>
      </c>
      <c r="R123" s="1">
        <f t="shared" si="44"/>
        <v>0</v>
      </c>
      <c r="S123" s="1">
        <f t="shared" si="44"/>
        <v>0</v>
      </c>
      <c r="T123" s="1">
        <f t="shared" si="44"/>
        <v>0</v>
      </c>
      <c r="U123" s="1">
        <f t="shared" si="44"/>
        <v>0</v>
      </c>
      <c r="V123" s="1">
        <f t="shared" si="44"/>
        <v>0</v>
      </c>
      <c r="W123" s="1">
        <f t="shared" si="44"/>
        <v>0</v>
      </c>
      <c r="X123" s="1">
        <f t="shared" si="44"/>
        <v>0</v>
      </c>
      <c r="Y123" s="1">
        <f t="shared" si="44"/>
        <v>0</v>
      </c>
      <c r="Z123" s="1">
        <f t="shared" si="44"/>
        <v>0</v>
      </c>
      <c r="AA123" s="1">
        <f t="shared" si="44"/>
        <v>0</v>
      </c>
      <c r="AB123" s="1">
        <f t="shared" si="44"/>
        <v>0</v>
      </c>
      <c r="AC123" s="1">
        <f t="shared" si="44"/>
        <v>0</v>
      </c>
    </row>
    <row r="124" spans="1:29" outlineLevel="4" x14ac:dyDescent="0.25">
      <c r="E124" s="23" t="str">
        <f t="shared" ref="E124:AC124" si="45">E$115</f>
        <v xml:space="preserve">Variance to totex allowance post adjustment - wage growth - manufacturing - real (WWN+) </v>
      </c>
      <c r="F124" s="1">
        <f t="shared" si="45"/>
        <v>0</v>
      </c>
      <c r="G124" s="1" t="str">
        <f t="shared" si="45"/>
        <v>£m</v>
      </c>
      <c r="H124" s="1">
        <f t="shared" si="45"/>
        <v>0</v>
      </c>
      <c r="I124" s="1">
        <f t="shared" si="45"/>
        <v>0</v>
      </c>
      <c r="J124" s="1">
        <f t="shared" si="45"/>
        <v>0</v>
      </c>
      <c r="K124" s="1">
        <f t="shared" si="45"/>
        <v>0</v>
      </c>
      <c r="L124" s="1">
        <f t="shared" si="45"/>
        <v>0</v>
      </c>
      <c r="M124" s="1">
        <f t="shared" si="45"/>
        <v>0</v>
      </c>
      <c r="N124" s="1">
        <f t="shared" si="45"/>
        <v>0</v>
      </c>
      <c r="O124" s="1">
        <f t="shared" si="45"/>
        <v>0</v>
      </c>
      <c r="P124" s="1">
        <f t="shared" si="45"/>
        <v>0</v>
      </c>
      <c r="Q124" s="1">
        <f t="shared" si="45"/>
        <v>0</v>
      </c>
      <c r="R124" s="1">
        <f t="shared" si="45"/>
        <v>0</v>
      </c>
      <c r="S124" s="1">
        <f t="shared" si="45"/>
        <v>0</v>
      </c>
      <c r="T124" s="1">
        <f t="shared" si="45"/>
        <v>0</v>
      </c>
      <c r="U124" s="1">
        <f t="shared" si="45"/>
        <v>0</v>
      </c>
      <c r="V124" s="1">
        <f t="shared" si="45"/>
        <v>0</v>
      </c>
      <c r="W124" s="1">
        <f t="shared" si="45"/>
        <v>0</v>
      </c>
      <c r="X124" s="1">
        <f t="shared" si="45"/>
        <v>0</v>
      </c>
      <c r="Y124" s="1">
        <f t="shared" si="45"/>
        <v>0</v>
      </c>
      <c r="Z124" s="1">
        <f t="shared" si="45"/>
        <v>0</v>
      </c>
      <c r="AA124" s="1">
        <f t="shared" si="45"/>
        <v>0</v>
      </c>
      <c r="AB124" s="1">
        <f t="shared" si="45"/>
        <v>0</v>
      </c>
      <c r="AC124" s="1">
        <f t="shared" si="45"/>
        <v>0</v>
      </c>
    </row>
    <row r="125" spans="1:29" outlineLevel="4" x14ac:dyDescent="0.25">
      <c r="E125" s="23" t="str">
        <f t="shared" ref="E125:AC125" si="46">E$116</f>
        <v xml:space="preserve">Variance to totex allowance post adjustment - wage growth - manufacturing - real (BIO) </v>
      </c>
      <c r="F125" s="1">
        <f t="shared" si="46"/>
        <v>0</v>
      </c>
      <c r="G125" s="1" t="str">
        <f t="shared" si="46"/>
        <v>£m</v>
      </c>
      <c r="H125" s="1">
        <f t="shared" si="46"/>
        <v>0</v>
      </c>
      <c r="I125" s="1">
        <f t="shared" si="46"/>
        <v>0</v>
      </c>
      <c r="J125" s="1">
        <f t="shared" si="46"/>
        <v>0</v>
      </c>
      <c r="K125" s="1">
        <f t="shared" si="46"/>
        <v>0</v>
      </c>
      <c r="L125" s="1">
        <f t="shared" si="46"/>
        <v>0</v>
      </c>
      <c r="M125" s="1">
        <f t="shared" si="46"/>
        <v>0</v>
      </c>
      <c r="N125" s="1">
        <f t="shared" si="46"/>
        <v>0</v>
      </c>
      <c r="O125" s="1">
        <f t="shared" si="46"/>
        <v>0</v>
      </c>
      <c r="P125" s="1">
        <f t="shared" si="46"/>
        <v>0</v>
      </c>
      <c r="Q125" s="1">
        <f t="shared" si="46"/>
        <v>0</v>
      </c>
      <c r="R125" s="1">
        <f t="shared" si="46"/>
        <v>0</v>
      </c>
      <c r="S125" s="1">
        <f t="shared" si="46"/>
        <v>0</v>
      </c>
      <c r="T125" s="1">
        <f t="shared" si="46"/>
        <v>0</v>
      </c>
      <c r="U125" s="1">
        <f t="shared" si="46"/>
        <v>0</v>
      </c>
      <c r="V125" s="1">
        <f t="shared" si="46"/>
        <v>0</v>
      </c>
      <c r="W125" s="1">
        <f t="shared" si="46"/>
        <v>0</v>
      </c>
      <c r="X125" s="1">
        <f t="shared" si="46"/>
        <v>0</v>
      </c>
      <c r="Y125" s="1">
        <f t="shared" si="46"/>
        <v>0</v>
      </c>
      <c r="Z125" s="1">
        <f t="shared" si="46"/>
        <v>0</v>
      </c>
      <c r="AA125" s="1">
        <f t="shared" si="46"/>
        <v>0</v>
      </c>
      <c r="AB125" s="1">
        <f t="shared" si="46"/>
        <v>0</v>
      </c>
      <c r="AC125" s="1">
        <f t="shared" si="46"/>
        <v>0</v>
      </c>
    </row>
    <row r="126" spans="1:29" outlineLevel="4" x14ac:dyDescent="0.25">
      <c r="E126" s="23" t="str">
        <f t="shared" ref="E126:AC126" si="47">E$117</f>
        <v xml:space="preserve">Variance to totex allowance post adjustment - wage growth - manufacturing - real (ADDN1) </v>
      </c>
      <c r="F126" s="1">
        <f t="shared" si="47"/>
        <v>0</v>
      </c>
      <c r="G126" s="1" t="str">
        <f t="shared" si="47"/>
        <v>£m</v>
      </c>
      <c r="H126" s="1">
        <f t="shared" si="47"/>
        <v>0</v>
      </c>
      <c r="I126" s="1">
        <f t="shared" si="47"/>
        <v>0</v>
      </c>
      <c r="J126" s="1">
        <f t="shared" si="47"/>
        <v>0</v>
      </c>
      <c r="K126" s="1">
        <f t="shared" si="47"/>
        <v>0</v>
      </c>
      <c r="L126" s="1">
        <f t="shared" si="47"/>
        <v>0</v>
      </c>
      <c r="M126" s="1">
        <f t="shared" si="47"/>
        <v>0</v>
      </c>
      <c r="N126" s="1">
        <f t="shared" si="47"/>
        <v>0</v>
      </c>
      <c r="O126" s="1">
        <f t="shared" si="47"/>
        <v>0</v>
      </c>
      <c r="P126" s="1">
        <f t="shared" si="47"/>
        <v>0</v>
      </c>
      <c r="Q126" s="1">
        <f t="shared" si="47"/>
        <v>0</v>
      </c>
      <c r="R126" s="1">
        <f t="shared" si="47"/>
        <v>0</v>
      </c>
      <c r="S126" s="1">
        <f t="shared" si="47"/>
        <v>0</v>
      </c>
      <c r="T126" s="1">
        <f t="shared" si="47"/>
        <v>0</v>
      </c>
      <c r="U126" s="1">
        <f t="shared" si="47"/>
        <v>0</v>
      </c>
      <c r="V126" s="1">
        <f t="shared" si="47"/>
        <v>0</v>
      </c>
      <c r="W126" s="1">
        <f t="shared" si="47"/>
        <v>0</v>
      </c>
      <c r="X126" s="1">
        <f t="shared" si="47"/>
        <v>0</v>
      </c>
      <c r="Y126" s="1">
        <f t="shared" si="47"/>
        <v>0</v>
      </c>
      <c r="Z126" s="1">
        <f t="shared" si="47"/>
        <v>0</v>
      </c>
      <c r="AA126" s="1">
        <f t="shared" si="47"/>
        <v>0</v>
      </c>
      <c r="AB126" s="1">
        <f t="shared" si="47"/>
        <v>0</v>
      </c>
      <c r="AC126" s="1">
        <f t="shared" si="47"/>
        <v>0</v>
      </c>
    </row>
    <row r="127" spans="1:29" outlineLevel="4" x14ac:dyDescent="0.25">
      <c r="E127" s="23" t="str">
        <f t="shared" ref="E127:AC127" si="48">E$118</f>
        <v xml:space="preserve">Variance to totex allowance post adjustment - wage growth - manufacturing - real (ADDN2) </v>
      </c>
      <c r="F127" s="1">
        <f t="shared" si="48"/>
        <v>0</v>
      </c>
      <c r="G127" s="1" t="str">
        <f t="shared" si="48"/>
        <v>£m</v>
      </c>
      <c r="H127" s="1">
        <f t="shared" si="48"/>
        <v>0</v>
      </c>
      <c r="I127" s="1">
        <f t="shared" si="48"/>
        <v>0</v>
      </c>
      <c r="J127" s="1">
        <f t="shared" si="48"/>
        <v>0</v>
      </c>
      <c r="K127" s="1">
        <f t="shared" si="48"/>
        <v>0</v>
      </c>
      <c r="L127" s="1">
        <f t="shared" si="48"/>
        <v>0</v>
      </c>
      <c r="M127" s="1">
        <f t="shared" si="48"/>
        <v>0</v>
      </c>
      <c r="N127" s="1">
        <f t="shared" si="48"/>
        <v>0</v>
      </c>
      <c r="O127" s="1">
        <f t="shared" si="48"/>
        <v>0</v>
      </c>
      <c r="P127" s="1">
        <f t="shared" si="48"/>
        <v>0</v>
      </c>
      <c r="Q127" s="1">
        <f t="shared" si="48"/>
        <v>0</v>
      </c>
      <c r="R127" s="1">
        <f t="shared" si="48"/>
        <v>0</v>
      </c>
      <c r="S127" s="1">
        <f t="shared" si="48"/>
        <v>0</v>
      </c>
      <c r="T127" s="1">
        <f t="shared" si="48"/>
        <v>0</v>
      </c>
      <c r="U127" s="1">
        <f t="shared" si="48"/>
        <v>0</v>
      </c>
      <c r="V127" s="1">
        <f t="shared" si="48"/>
        <v>0</v>
      </c>
      <c r="W127" s="1">
        <f t="shared" si="48"/>
        <v>0</v>
      </c>
      <c r="X127" s="1">
        <f t="shared" si="48"/>
        <v>0</v>
      </c>
      <c r="Y127" s="1">
        <f t="shared" si="48"/>
        <v>0</v>
      </c>
      <c r="Z127" s="1">
        <f t="shared" si="48"/>
        <v>0</v>
      </c>
      <c r="AA127" s="1">
        <f t="shared" si="48"/>
        <v>0</v>
      </c>
      <c r="AB127" s="1">
        <f t="shared" si="48"/>
        <v>0</v>
      </c>
      <c r="AC127" s="1">
        <f t="shared" si="48"/>
        <v>0</v>
      </c>
    </row>
    <row r="128" spans="1:29" outlineLevel="3" x14ac:dyDescent="0.25">
      <c r="A128" s="11"/>
      <c r="B128" s="11"/>
      <c r="C128" s="18"/>
      <c r="D128" s="19"/>
      <c r="E128" s="12" t="str">
        <f>Financing!E$11</f>
        <v>Time value of money factor</v>
      </c>
      <c r="F128" s="7">
        <f>Financing!F$11</f>
        <v>0</v>
      </c>
      <c r="G128" s="7" t="str">
        <f>Financing!G$11</f>
        <v>factor</v>
      </c>
      <c r="H128" s="7">
        <f>Financing!H$11</f>
        <v>0</v>
      </c>
      <c r="I128" s="7">
        <f>Financing!I$11</f>
        <v>0</v>
      </c>
      <c r="J128" s="7">
        <f>Financing!J$11</f>
        <v>1</v>
      </c>
      <c r="K128" s="7">
        <f>Financing!K$11</f>
        <v>1</v>
      </c>
      <c r="L128" s="7">
        <f>Financing!L$11</f>
        <v>1</v>
      </c>
      <c r="M128" s="7">
        <f>Financing!M$11</f>
        <v>1</v>
      </c>
      <c r="N128" s="7">
        <f>Financing!N$11</f>
        <v>1</v>
      </c>
      <c r="O128" s="7">
        <f>Financing!O$11</f>
        <v>1</v>
      </c>
      <c r="P128" s="7">
        <f>Financing!P$11</f>
        <v>1</v>
      </c>
      <c r="Q128" s="7">
        <f>Financing!Q$11</f>
        <v>1</v>
      </c>
      <c r="R128" s="7">
        <f>Financing!R$11</f>
        <v>1</v>
      </c>
      <c r="S128" s="7">
        <f>Financing!S$11</f>
        <v>1</v>
      </c>
      <c r="T128" s="7">
        <f>Financing!T$11</f>
        <v>1</v>
      </c>
      <c r="U128" s="7">
        <f>Financing!U$11</f>
        <v>1</v>
      </c>
      <c r="V128" s="7">
        <f>Financing!V$11</f>
        <v>1</v>
      </c>
      <c r="W128" s="7">
        <f>Financing!W$11</f>
        <v>1</v>
      </c>
      <c r="X128" s="7">
        <f>Financing!X$11</f>
        <v>1</v>
      </c>
      <c r="Y128" s="7">
        <f>Financing!Y$11</f>
        <v>1</v>
      </c>
      <c r="Z128" s="7">
        <f>Financing!Z$11</f>
        <v>1</v>
      </c>
      <c r="AA128" s="7">
        <f>Financing!AA$11</f>
        <v>1</v>
      </c>
      <c r="AB128" s="7">
        <f>Financing!AB$11</f>
        <v>1</v>
      </c>
      <c r="AC128" s="7">
        <f>Financing!AC$11</f>
        <v>1</v>
      </c>
    </row>
    <row r="129" spans="2:29" outlineLevel="3" x14ac:dyDescent="0.25">
      <c r="E129" s="23" t="s">
        <v>496</v>
      </c>
      <c r="G129" s="23" t="s">
        <v>148</v>
      </c>
      <c r="H129" s="1">
        <f t="shared" ref="H129:H134" si="49">SUM(J129:AC129)</f>
        <v>0</v>
      </c>
      <c r="J129" s="1">
        <f t="shared" ref="J129:AC129" si="50">J122*J$128</f>
        <v>0</v>
      </c>
      <c r="K129" s="1">
        <f t="shared" si="50"/>
        <v>0</v>
      </c>
      <c r="L129" s="1">
        <f t="shared" si="50"/>
        <v>0</v>
      </c>
      <c r="M129" s="1">
        <f t="shared" si="50"/>
        <v>0</v>
      </c>
      <c r="N129" s="1">
        <f t="shared" si="50"/>
        <v>0</v>
      </c>
      <c r="O129" s="1">
        <f t="shared" si="50"/>
        <v>0</v>
      </c>
      <c r="P129" s="1">
        <f t="shared" si="50"/>
        <v>0</v>
      </c>
      <c r="Q129" s="1">
        <f t="shared" si="50"/>
        <v>0</v>
      </c>
      <c r="R129" s="1">
        <f t="shared" si="50"/>
        <v>0</v>
      </c>
      <c r="S129" s="1">
        <f t="shared" si="50"/>
        <v>0</v>
      </c>
      <c r="T129" s="1">
        <f t="shared" si="50"/>
        <v>0</v>
      </c>
      <c r="U129" s="1">
        <f t="shared" si="50"/>
        <v>0</v>
      </c>
      <c r="V129" s="1">
        <f t="shared" si="50"/>
        <v>0</v>
      </c>
      <c r="W129" s="1">
        <f t="shared" si="50"/>
        <v>0</v>
      </c>
      <c r="X129" s="1">
        <f t="shared" si="50"/>
        <v>0</v>
      </c>
      <c r="Y129" s="1">
        <f t="shared" si="50"/>
        <v>0</v>
      </c>
      <c r="Z129" s="1">
        <f t="shared" si="50"/>
        <v>0</v>
      </c>
      <c r="AA129" s="1">
        <f t="shared" si="50"/>
        <v>0</v>
      </c>
      <c r="AB129" s="1">
        <f t="shared" si="50"/>
        <v>0</v>
      </c>
      <c r="AC129" s="1">
        <f t="shared" si="50"/>
        <v>0</v>
      </c>
    </row>
    <row r="130" spans="2:29" outlineLevel="4" x14ac:dyDescent="0.25">
      <c r="E130" s="23" t="s">
        <v>497</v>
      </c>
      <c r="G130" s="23" t="s">
        <v>148</v>
      </c>
      <c r="H130" s="1">
        <f t="shared" si="49"/>
        <v>0</v>
      </c>
      <c r="J130" s="1">
        <f t="shared" ref="J130:AC130" si="51">J123*J$128</f>
        <v>0</v>
      </c>
      <c r="K130" s="1">
        <f t="shared" si="51"/>
        <v>0</v>
      </c>
      <c r="L130" s="1">
        <f t="shared" si="51"/>
        <v>0</v>
      </c>
      <c r="M130" s="1">
        <f t="shared" si="51"/>
        <v>0</v>
      </c>
      <c r="N130" s="1">
        <f t="shared" si="51"/>
        <v>0</v>
      </c>
      <c r="O130" s="1">
        <f t="shared" si="51"/>
        <v>0</v>
      </c>
      <c r="P130" s="1">
        <f t="shared" si="51"/>
        <v>0</v>
      </c>
      <c r="Q130" s="1">
        <f t="shared" si="51"/>
        <v>0</v>
      </c>
      <c r="R130" s="1">
        <f t="shared" si="51"/>
        <v>0</v>
      </c>
      <c r="S130" s="1">
        <f t="shared" si="51"/>
        <v>0</v>
      </c>
      <c r="T130" s="1">
        <f t="shared" si="51"/>
        <v>0</v>
      </c>
      <c r="U130" s="1">
        <f t="shared" si="51"/>
        <v>0</v>
      </c>
      <c r="V130" s="1">
        <f t="shared" si="51"/>
        <v>0</v>
      </c>
      <c r="W130" s="1">
        <f t="shared" si="51"/>
        <v>0</v>
      </c>
      <c r="X130" s="1">
        <f t="shared" si="51"/>
        <v>0</v>
      </c>
      <c r="Y130" s="1">
        <f t="shared" si="51"/>
        <v>0</v>
      </c>
      <c r="Z130" s="1">
        <f t="shared" si="51"/>
        <v>0</v>
      </c>
      <c r="AA130" s="1">
        <f t="shared" si="51"/>
        <v>0</v>
      </c>
      <c r="AB130" s="1">
        <f t="shared" si="51"/>
        <v>0</v>
      </c>
      <c r="AC130" s="1">
        <f t="shared" si="51"/>
        <v>0</v>
      </c>
    </row>
    <row r="131" spans="2:29" outlineLevel="4" x14ac:dyDescent="0.25">
      <c r="E131" s="23" t="s">
        <v>498</v>
      </c>
      <c r="G131" s="23" t="s">
        <v>148</v>
      </c>
      <c r="H131" s="1">
        <f t="shared" si="49"/>
        <v>0</v>
      </c>
      <c r="J131" s="1">
        <f t="shared" ref="J131:AC131" si="52">J124*J$128</f>
        <v>0</v>
      </c>
      <c r="K131" s="1">
        <f t="shared" si="52"/>
        <v>0</v>
      </c>
      <c r="L131" s="1">
        <f t="shared" si="52"/>
        <v>0</v>
      </c>
      <c r="M131" s="1">
        <f t="shared" si="52"/>
        <v>0</v>
      </c>
      <c r="N131" s="1">
        <f t="shared" si="52"/>
        <v>0</v>
      </c>
      <c r="O131" s="1">
        <f t="shared" si="52"/>
        <v>0</v>
      </c>
      <c r="P131" s="1">
        <f t="shared" si="52"/>
        <v>0</v>
      </c>
      <c r="Q131" s="1">
        <f t="shared" si="52"/>
        <v>0</v>
      </c>
      <c r="R131" s="1">
        <f t="shared" si="52"/>
        <v>0</v>
      </c>
      <c r="S131" s="1">
        <f t="shared" si="52"/>
        <v>0</v>
      </c>
      <c r="T131" s="1">
        <f t="shared" si="52"/>
        <v>0</v>
      </c>
      <c r="U131" s="1">
        <f t="shared" si="52"/>
        <v>0</v>
      </c>
      <c r="V131" s="1">
        <f t="shared" si="52"/>
        <v>0</v>
      </c>
      <c r="W131" s="1">
        <f t="shared" si="52"/>
        <v>0</v>
      </c>
      <c r="X131" s="1">
        <f t="shared" si="52"/>
        <v>0</v>
      </c>
      <c r="Y131" s="1">
        <f t="shared" si="52"/>
        <v>0</v>
      </c>
      <c r="Z131" s="1">
        <f t="shared" si="52"/>
        <v>0</v>
      </c>
      <c r="AA131" s="1">
        <f t="shared" si="52"/>
        <v>0</v>
      </c>
      <c r="AB131" s="1">
        <f t="shared" si="52"/>
        <v>0</v>
      </c>
      <c r="AC131" s="1">
        <f t="shared" si="52"/>
        <v>0</v>
      </c>
    </row>
    <row r="132" spans="2:29" outlineLevel="4" x14ac:dyDescent="0.25">
      <c r="E132" s="23" t="s">
        <v>499</v>
      </c>
      <c r="G132" s="23" t="s">
        <v>148</v>
      </c>
      <c r="H132" s="1">
        <f t="shared" si="49"/>
        <v>0</v>
      </c>
      <c r="J132" s="1">
        <f t="shared" ref="J132:AC132" si="53">J125*J$128</f>
        <v>0</v>
      </c>
      <c r="K132" s="1">
        <f t="shared" si="53"/>
        <v>0</v>
      </c>
      <c r="L132" s="1">
        <f t="shared" si="53"/>
        <v>0</v>
      </c>
      <c r="M132" s="1">
        <f t="shared" si="53"/>
        <v>0</v>
      </c>
      <c r="N132" s="1">
        <f t="shared" si="53"/>
        <v>0</v>
      </c>
      <c r="O132" s="1">
        <f t="shared" si="53"/>
        <v>0</v>
      </c>
      <c r="P132" s="1">
        <f t="shared" si="53"/>
        <v>0</v>
      </c>
      <c r="Q132" s="1">
        <f t="shared" si="53"/>
        <v>0</v>
      </c>
      <c r="R132" s="1">
        <f t="shared" si="53"/>
        <v>0</v>
      </c>
      <c r="S132" s="1">
        <f t="shared" si="53"/>
        <v>0</v>
      </c>
      <c r="T132" s="1">
        <f t="shared" si="53"/>
        <v>0</v>
      </c>
      <c r="U132" s="1">
        <f t="shared" si="53"/>
        <v>0</v>
      </c>
      <c r="V132" s="1">
        <f t="shared" si="53"/>
        <v>0</v>
      </c>
      <c r="W132" s="1">
        <f t="shared" si="53"/>
        <v>0</v>
      </c>
      <c r="X132" s="1">
        <f t="shared" si="53"/>
        <v>0</v>
      </c>
      <c r="Y132" s="1">
        <f t="shared" si="53"/>
        <v>0</v>
      </c>
      <c r="Z132" s="1">
        <f t="shared" si="53"/>
        <v>0</v>
      </c>
      <c r="AA132" s="1">
        <f t="shared" si="53"/>
        <v>0</v>
      </c>
      <c r="AB132" s="1">
        <f t="shared" si="53"/>
        <v>0</v>
      </c>
      <c r="AC132" s="1">
        <f t="shared" si="53"/>
        <v>0</v>
      </c>
    </row>
    <row r="133" spans="2:29" outlineLevel="4" x14ac:dyDescent="0.25">
      <c r="E133" s="23" t="s">
        <v>500</v>
      </c>
      <c r="G133" s="23" t="s">
        <v>148</v>
      </c>
      <c r="H133" s="1">
        <f t="shared" si="49"/>
        <v>0</v>
      </c>
      <c r="J133" s="1">
        <f t="shared" ref="J133:AC133" si="54">J126*J$128</f>
        <v>0</v>
      </c>
      <c r="K133" s="1">
        <f t="shared" si="54"/>
        <v>0</v>
      </c>
      <c r="L133" s="1">
        <f t="shared" si="54"/>
        <v>0</v>
      </c>
      <c r="M133" s="1">
        <f t="shared" si="54"/>
        <v>0</v>
      </c>
      <c r="N133" s="1">
        <f t="shared" si="54"/>
        <v>0</v>
      </c>
      <c r="O133" s="1">
        <f t="shared" si="54"/>
        <v>0</v>
      </c>
      <c r="P133" s="1">
        <f t="shared" si="54"/>
        <v>0</v>
      </c>
      <c r="Q133" s="1">
        <f t="shared" si="54"/>
        <v>0</v>
      </c>
      <c r="R133" s="1">
        <f t="shared" si="54"/>
        <v>0</v>
      </c>
      <c r="S133" s="1">
        <f t="shared" si="54"/>
        <v>0</v>
      </c>
      <c r="T133" s="1">
        <f t="shared" si="54"/>
        <v>0</v>
      </c>
      <c r="U133" s="1">
        <f t="shared" si="54"/>
        <v>0</v>
      </c>
      <c r="V133" s="1">
        <f t="shared" si="54"/>
        <v>0</v>
      </c>
      <c r="W133" s="1">
        <f t="shared" si="54"/>
        <v>0</v>
      </c>
      <c r="X133" s="1">
        <f t="shared" si="54"/>
        <v>0</v>
      </c>
      <c r="Y133" s="1">
        <f t="shared" si="54"/>
        <v>0</v>
      </c>
      <c r="Z133" s="1">
        <f t="shared" si="54"/>
        <v>0</v>
      </c>
      <c r="AA133" s="1">
        <f t="shared" si="54"/>
        <v>0</v>
      </c>
      <c r="AB133" s="1">
        <f t="shared" si="54"/>
        <v>0</v>
      </c>
      <c r="AC133" s="1">
        <f t="shared" si="54"/>
        <v>0</v>
      </c>
    </row>
    <row r="134" spans="2:29" outlineLevel="4" x14ac:dyDescent="0.25">
      <c r="E134" s="23" t="s">
        <v>501</v>
      </c>
      <c r="G134" s="23" t="s">
        <v>148</v>
      </c>
      <c r="H134" s="1">
        <f t="shared" si="49"/>
        <v>0</v>
      </c>
      <c r="J134" s="1">
        <f t="shared" ref="J134:AC134" si="55">J127*J$128</f>
        <v>0</v>
      </c>
      <c r="K134" s="1">
        <f t="shared" si="55"/>
        <v>0</v>
      </c>
      <c r="L134" s="1">
        <f t="shared" si="55"/>
        <v>0</v>
      </c>
      <c r="M134" s="1">
        <f t="shared" si="55"/>
        <v>0</v>
      </c>
      <c r="N134" s="1">
        <f t="shared" si="55"/>
        <v>0</v>
      </c>
      <c r="O134" s="1">
        <f t="shared" si="55"/>
        <v>0</v>
      </c>
      <c r="P134" s="1">
        <f t="shared" si="55"/>
        <v>0</v>
      </c>
      <c r="Q134" s="1">
        <f t="shared" si="55"/>
        <v>0</v>
      </c>
      <c r="R134" s="1">
        <f t="shared" si="55"/>
        <v>0</v>
      </c>
      <c r="S134" s="1">
        <f t="shared" si="55"/>
        <v>0</v>
      </c>
      <c r="T134" s="1">
        <f t="shared" si="55"/>
        <v>0</v>
      </c>
      <c r="U134" s="1">
        <f t="shared" si="55"/>
        <v>0</v>
      </c>
      <c r="V134" s="1">
        <f t="shared" si="55"/>
        <v>0</v>
      </c>
      <c r="W134" s="1">
        <f t="shared" si="55"/>
        <v>0</v>
      </c>
      <c r="X134" s="1">
        <f t="shared" si="55"/>
        <v>0</v>
      </c>
      <c r="Y134" s="1">
        <f t="shared" si="55"/>
        <v>0</v>
      </c>
      <c r="Z134" s="1">
        <f t="shared" si="55"/>
        <v>0</v>
      </c>
      <c r="AA134" s="1">
        <f t="shared" si="55"/>
        <v>0</v>
      </c>
      <c r="AB134" s="1">
        <f t="shared" si="55"/>
        <v>0</v>
      </c>
      <c r="AC134" s="1">
        <f t="shared" si="55"/>
        <v>0</v>
      </c>
    </row>
    <row r="135" spans="2:29" outlineLevel="2" x14ac:dyDescent="0.25"/>
    <row r="136" spans="2:29" outlineLevel="2" x14ac:dyDescent="0.25"/>
    <row r="137" spans="2:29" outlineLevel="2" x14ac:dyDescent="0.25">
      <c r="B137" s="22" t="s">
        <v>502</v>
      </c>
    </row>
    <row r="138" spans="2:29" outlineLevel="3" x14ac:dyDescent="0.25">
      <c r="E138" s="23" t="str">
        <f>E$129</f>
        <v xml:space="preserve">Variance to totex allowance post adjustment - NPV adjusted - wage growth - manufacturing - real (WR) </v>
      </c>
      <c r="F138" s="23">
        <f t="shared" ref="F138:AC138" si="56">F$129</f>
        <v>0</v>
      </c>
      <c r="G138" s="23" t="str">
        <f t="shared" si="56"/>
        <v>£m</v>
      </c>
      <c r="H138" s="23">
        <f t="shared" si="56"/>
        <v>0</v>
      </c>
      <c r="I138" s="23">
        <f t="shared" si="56"/>
        <v>0</v>
      </c>
      <c r="J138" s="23">
        <f t="shared" si="56"/>
        <v>0</v>
      </c>
      <c r="K138" s="23">
        <f t="shared" si="56"/>
        <v>0</v>
      </c>
      <c r="L138" s="23">
        <f t="shared" si="56"/>
        <v>0</v>
      </c>
      <c r="M138" s="23">
        <f t="shared" si="56"/>
        <v>0</v>
      </c>
      <c r="N138" s="23">
        <f t="shared" si="56"/>
        <v>0</v>
      </c>
      <c r="O138" s="23">
        <f t="shared" si="56"/>
        <v>0</v>
      </c>
      <c r="P138" s="23">
        <f t="shared" si="56"/>
        <v>0</v>
      </c>
      <c r="Q138" s="23">
        <f t="shared" si="56"/>
        <v>0</v>
      </c>
      <c r="R138" s="23">
        <f t="shared" si="56"/>
        <v>0</v>
      </c>
      <c r="S138" s="23">
        <f t="shared" si="56"/>
        <v>0</v>
      </c>
      <c r="T138" s="23">
        <f t="shared" si="56"/>
        <v>0</v>
      </c>
      <c r="U138" s="23">
        <f t="shared" si="56"/>
        <v>0</v>
      </c>
      <c r="V138" s="23">
        <f t="shared" si="56"/>
        <v>0</v>
      </c>
      <c r="W138" s="23">
        <f t="shared" si="56"/>
        <v>0</v>
      </c>
      <c r="X138" s="23">
        <f t="shared" si="56"/>
        <v>0</v>
      </c>
      <c r="Y138" s="23">
        <f t="shared" si="56"/>
        <v>0</v>
      </c>
      <c r="Z138" s="23">
        <f t="shared" si="56"/>
        <v>0</v>
      </c>
      <c r="AA138" s="23">
        <f t="shared" si="56"/>
        <v>0</v>
      </c>
      <c r="AB138" s="23">
        <f t="shared" si="56"/>
        <v>0</v>
      </c>
      <c r="AC138" s="23">
        <f t="shared" si="56"/>
        <v>0</v>
      </c>
    </row>
    <row r="139" spans="2:29" outlineLevel="4" x14ac:dyDescent="0.25">
      <c r="E139" s="23" t="str">
        <f>E$130</f>
        <v xml:space="preserve">Variance to totex allowance post adjustment - NPV adjusted - wage growth - manufacturing - real (WN+) </v>
      </c>
      <c r="F139" s="23">
        <f t="shared" ref="F139:AC139" si="57">F$130</f>
        <v>0</v>
      </c>
      <c r="G139" s="23" t="str">
        <f t="shared" si="57"/>
        <v>£m</v>
      </c>
      <c r="H139" s="23">
        <f t="shared" si="57"/>
        <v>0</v>
      </c>
      <c r="I139" s="23">
        <f t="shared" si="57"/>
        <v>0</v>
      </c>
      <c r="J139" s="23">
        <f t="shared" si="57"/>
        <v>0</v>
      </c>
      <c r="K139" s="23">
        <f t="shared" si="57"/>
        <v>0</v>
      </c>
      <c r="L139" s="23">
        <f t="shared" si="57"/>
        <v>0</v>
      </c>
      <c r="M139" s="23">
        <f t="shared" si="57"/>
        <v>0</v>
      </c>
      <c r="N139" s="23">
        <f t="shared" si="57"/>
        <v>0</v>
      </c>
      <c r="O139" s="23">
        <f t="shared" si="57"/>
        <v>0</v>
      </c>
      <c r="P139" s="23">
        <f t="shared" si="57"/>
        <v>0</v>
      </c>
      <c r="Q139" s="23">
        <f t="shared" si="57"/>
        <v>0</v>
      </c>
      <c r="R139" s="23">
        <f t="shared" si="57"/>
        <v>0</v>
      </c>
      <c r="S139" s="23">
        <f t="shared" si="57"/>
        <v>0</v>
      </c>
      <c r="T139" s="23">
        <f t="shared" si="57"/>
        <v>0</v>
      </c>
      <c r="U139" s="23">
        <f t="shared" si="57"/>
        <v>0</v>
      </c>
      <c r="V139" s="23">
        <f t="shared" si="57"/>
        <v>0</v>
      </c>
      <c r="W139" s="23">
        <f t="shared" si="57"/>
        <v>0</v>
      </c>
      <c r="X139" s="23">
        <f t="shared" si="57"/>
        <v>0</v>
      </c>
      <c r="Y139" s="23">
        <f t="shared" si="57"/>
        <v>0</v>
      </c>
      <c r="Z139" s="23">
        <f t="shared" si="57"/>
        <v>0</v>
      </c>
      <c r="AA139" s="23">
        <f t="shared" si="57"/>
        <v>0</v>
      </c>
      <c r="AB139" s="23">
        <f t="shared" si="57"/>
        <v>0</v>
      </c>
      <c r="AC139" s="23">
        <f t="shared" si="57"/>
        <v>0</v>
      </c>
    </row>
    <row r="140" spans="2:29" outlineLevel="4" x14ac:dyDescent="0.25">
      <c r="E140" s="23" t="str">
        <f>E$131</f>
        <v xml:space="preserve">Variance to totex allowance post adjustment - NPV adjusted - wage growth - manufacturing - real (WWN+) </v>
      </c>
      <c r="F140" s="23">
        <f t="shared" ref="F140:AC140" si="58">F$131</f>
        <v>0</v>
      </c>
      <c r="G140" s="23" t="str">
        <f t="shared" si="58"/>
        <v>£m</v>
      </c>
      <c r="H140" s="23">
        <f t="shared" si="58"/>
        <v>0</v>
      </c>
      <c r="I140" s="23">
        <f t="shared" si="58"/>
        <v>0</v>
      </c>
      <c r="J140" s="23">
        <f t="shared" si="58"/>
        <v>0</v>
      </c>
      <c r="K140" s="23">
        <f t="shared" si="58"/>
        <v>0</v>
      </c>
      <c r="L140" s="23">
        <f t="shared" si="58"/>
        <v>0</v>
      </c>
      <c r="M140" s="23">
        <f t="shared" si="58"/>
        <v>0</v>
      </c>
      <c r="N140" s="23">
        <f t="shared" si="58"/>
        <v>0</v>
      </c>
      <c r="O140" s="23">
        <f t="shared" si="58"/>
        <v>0</v>
      </c>
      <c r="P140" s="23">
        <f t="shared" si="58"/>
        <v>0</v>
      </c>
      <c r="Q140" s="23">
        <f t="shared" si="58"/>
        <v>0</v>
      </c>
      <c r="R140" s="23">
        <f t="shared" si="58"/>
        <v>0</v>
      </c>
      <c r="S140" s="23">
        <f t="shared" si="58"/>
        <v>0</v>
      </c>
      <c r="T140" s="23">
        <f t="shared" si="58"/>
        <v>0</v>
      </c>
      <c r="U140" s="23">
        <f t="shared" si="58"/>
        <v>0</v>
      </c>
      <c r="V140" s="23">
        <f t="shared" si="58"/>
        <v>0</v>
      </c>
      <c r="W140" s="23">
        <f t="shared" si="58"/>
        <v>0</v>
      </c>
      <c r="X140" s="23">
        <f t="shared" si="58"/>
        <v>0</v>
      </c>
      <c r="Y140" s="23">
        <f t="shared" si="58"/>
        <v>0</v>
      </c>
      <c r="Z140" s="23">
        <f t="shared" si="58"/>
        <v>0</v>
      </c>
      <c r="AA140" s="23">
        <f t="shared" si="58"/>
        <v>0</v>
      </c>
      <c r="AB140" s="23">
        <f t="shared" si="58"/>
        <v>0</v>
      </c>
      <c r="AC140" s="23">
        <f t="shared" si="58"/>
        <v>0</v>
      </c>
    </row>
    <row r="141" spans="2:29" outlineLevel="4" x14ac:dyDescent="0.25">
      <c r="E141" s="23" t="str">
        <f>E$132</f>
        <v xml:space="preserve">Variance to totex allowance post adjustment - NPV adjusted - wage growth - manufacturing - real (BIO) </v>
      </c>
      <c r="F141" s="23">
        <f t="shared" ref="F141:AC141" si="59">F$132</f>
        <v>0</v>
      </c>
      <c r="G141" s="23" t="str">
        <f t="shared" si="59"/>
        <v>£m</v>
      </c>
      <c r="H141" s="23">
        <f t="shared" si="59"/>
        <v>0</v>
      </c>
      <c r="I141" s="23">
        <f t="shared" si="59"/>
        <v>0</v>
      </c>
      <c r="J141" s="23">
        <f t="shared" si="59"/>
        <v>0</v>
      </c>
      <c r="K141" s="23">
        <f t="shared" si="59"/>
        <v>0</v>
      </c>
      <c r="L141" s="23">
        <f t="shared" si="59"/>
        <v>0</v>
      </c>
      <c r="M141" s="23">
        <f t="shared" si="59"/>
        <v>0</v>
      </c>
      <c r="N141" s="23">
        <f t="shared" si="59"/>
        <v>0</v>
      </c>
      <c r="O141" s="23">
        <f t="shared" si="59"/>
        <v>0</v>
      </c>
      <c r="P141" s="23">
        <f t="shared" si="59"/>
        <v>0</v>
      </c>
      <c r="Q141" s="23">
        <f t="shared" si="59"/>
        <v>0</v>
      </c>
      <c r="R141" s="23">
        <f t="shared" si="59"/>
        <v>0</v>
      </c>
      <c r="S141" s="23">
        <f t="shared" si="59"/>
        <v>0</v>
      </c>
      <c r="T141" s="23">
        <f t="shared" si="59"/>
        <v>0</v>
      </c>
      <c r="U141" s="23">
        <f t="shared" si="59"/>
        <v>0</v>
      </c>
      <c r="V141" s="23">
        <f t="shared" si="59"/>
        <v>0</v>
      </c>
      <c r="W141" s="23">
        <f t="shared" si="59"/>
        <v>0</v>
      </c>
      <c r="X141" s="23">
        <f t="shared" si="59"/>
        <v>0</v>
      </c>
      <c r="Y141" s="23">
        <f t="shared" si="59"/>
        <v>0</v>
      </c>
      <c r="Z141" s="23">
        <f t="shared" si="59"/>
        <v>0</v>
      </c>
      <c r="AA141" s="23">
        <f t="shared" si="59"/>
        <v>0</v>
      </c>
      <c r="AB141" s="23">
        <f t="shared" si="59"/>
        <v>0</v>
      </c>
      <c r="AC141" s="23">
        <f t="shared" si="59"/>
        <v>0</v>
      </c>
    </row>
    <row r="142" spans="2:29" outlineLevel="4" x14ac:dyDescent="0.25">
      <c r="E142" s="23" t="str">
        <f>E$133</f>
        <v xml:space="preserve">Variance to totex allowance post adjustment - NPV adjusted - wage growth - manufacturing - real (ADDN1) </v>
      </c>
      <c r="F142" s="23">
        <f t="shared" ref="F142:AC142" si="60">F$133</f>
        <v>0</v>
      </c>
      <c r="G142" s="23" t="str">
        <f t="shared" si="60"/>
        <v>£m</v>
      </c>
      <c r="H142" s="23">
        <f t="shared" si="60"/>
        <v>0</v>
      </c>
      <c r="I142" s="23">
        <f t="shared" si="60"/>
        <v>0</v>
      </c>
      <c r="J142" s="23">
        <f t="shared" si="60"/>
        <v>0</v>
      </c>
      <c r="K142" s="23">
        <f t="shared" si="60"/>
        <v>0</v>
      </c>
      <c r="L142" s="23">
        <f t="shared" si="60"/>
        <v>0</v>
      </c>
      <c r="M142" s="23">
        <f t="shared" si="60"/>
        <v>0</v>
      </c>
      <c r="N142" s="23">
        <f t="shared" si="60"/>
        <v>0</v>
      </c>
      <c r="O142" s="23">
        <f t="shared" si="60"/>
        <v>0</v>
      </c>
      <c r="P142" s="23">
        <f t="shared" si="60"/>
        <v>0</v>
      </c>
      <c r="Q142" s="23">
        <f t="shared" si="60"/>
        <v>0</v>
      </c>
      <c r="R142" s="23">
        <f t="shared" si="60"/>
        <v>0</v>
      </c>
      <c r="S142" s="23">
        <f t="shared" si="60"/>
        <v>0</v>
      </c>
      <c r="T142" s="23">
        <f t="shared" si="60"/>
        <v>0</v>
      </c>
      <c r="U142" s="23">
        <f t="shared" si="60"/>
        <v>0</v>
      </c>
      <c r="V142" s="23">
        <f t="shared" si="60"/>
        <v>0</v>
      </c>
      <c r="W142" s="23">
        <f t="shared" si="60"/>
        <v>0</v>
      </c>
      <c r="X142" s="23">
        <f t="shared" si="60"/>
        <v>0</v>
      </c>
      <c r="Y142" s="23">
        <f t="shared" si="60"/>
        <v>0</v>
      </c>
      <c r="Z142" s="23">
        <f t="shared" si="60"/>
        <v>0</v>
      </c>
      <c r="AA142" s="23">
        <f t="shared" si="60"/>
        <v>0</v>
      </c>
      <c r="AB142" s="23">
        <f t="shared" si="60"/>
        <v>0</v>
      </c>
      <c r="AC142" s="23">
        <f t="shared" si="60"/>
        <v>0</v>
      </c>
    </row>
    <row r="143" spans="2:29" outlineLevel="4" x14ac:dyDescent="0.25">
      <c r="E143" s="23" t="str">
        <f>E$134</f>
        <v xml:space="preserve">Variance to totex allowance post adjustment - NPV adjusted - wage growth - manufacturing - real (ADDN2) </v>
      </c>
      <c r="F143" s="23">
        <f t="shared" ref="F143:AC143" si="61">F$134</f>
        <v>0</v>
      </c>
      <c r="G143" s="23" t="str">
        <f t="shared" si="61"/>
        <v>£m</v>
      </c>
      <c r="H143" s="23">
        <f t="shared" si="61"/>
        <v>0</v>
      </c>
      <c r="I143" s="23">
        <f t="shared" si="61"/>
        <v>0</v>
      </c>
      <c r="J143" s="23">
        <f t="shared" si="61"/>
        <v>0</v>
      </c>
      <c r="K143" s="23">
        <f t="shared" si="61"/>
        <v>0</v>
      </c>
      <c r="L143" s="23">
        <f t="shared" si="61"/>
        <v>0</v>
      </c>
      <c r="M143" s="23">
        <f t="shared" si="61"/>
        <v>0</v>
      </c>
      <c r="N143" s="23">
        <f t="shared" si="61"/>
        <v>0</v>
      </c>
      <c r="O143" s="23">
        <f t="shared" si="61"/>
        <v>0</v>
      </c>
      <c r="P143" s="23">
        <f t="shared" si="61"/>
        <v>0</v>
      </c>
      <c r="Q143" s="23">
        <f t="shared" si="61"/>
        <v>0</v>
      </c>
      <c r="R143" s="23">
        <f t="shared" si="61"/>
        <v>0</v>
      </c>
      <c r="S143" s="23">
        <f t="shared" si="61"/>
        <v>0</v>
      </c>
      <c r="T143" s="23">
        <f t="shared" si="61"/>
        <v>0</v>
      </c>
      <c r="U143" s="23">
        <f t="shared" si="61"/>
        <v>0</v>
      </c>
      <c r="V143" s="23">
        <f t="shared" si="61"/>
        <v>0</v>
      </c>
      <c r="W143" s="23">
        <f t="shared" si="61"/>
        <v>0</v>
      </c>
      <c r="X143" s="23">
        <f t="shared" si="61"/>
        <v>0</v>
      </c>
      <c r="Y143" s="23">
        <f t="shared" si="61"/>
        <v>0</v>
      </c>
      <c r="Z143" s="23">
        <f t="shared" si="61"/>
        <v>0</v>
      </c>
      <c r="AA143" s="23">
        <f t="shared" si="61"/>
        <v>0</v>
      </c>
      <c r="AB143" s="23">
        <f t="shared" si="61"/>
        <v>0</v>
      </c>
      <c r="AC143" s="23">
        <f t="shared" si="61"/>
        <v>0</v>
      </c>
    </row>
    <row r="144" spans="2:29" outlineLevel="3" x14ac:dyDescent="0.25">
      <c r="E144" s="23" t="s">
        <v>503</v>
      </c>
      <c r="F144" s="1">
        <f t="shared" ref="F144:F149" si="62">SUM($J138:$AC138)</f>
        <v>0</v>
      </c>
      <c r="G144" s="23" t="s">
        <v>148</v>
      </c>
      <c r="H144" s="1"/>
    </row>
    <row r="145" spans="1:8" outlineLevel="4" x14ac:dyDescent="0.25">
      <c r="E145" s="23" t="s">
        <v>504</v>
      </c>
      <c r="F145" s="1">
        <f t="shared" si="62"/>
        <v>0</v>
      </c>
      <c r="G145" s="23" t="s">
        <v>148</v>
      </c>
      <c r="H145" s="1"/>
    </row>
    <row r="146" spans="1:8" outlineLevel="4" x14ac:dyDescent="0.25">
      <c r="E146" s="23" t="s">
        <v>505</v>
      </c>
      <c r="F146" s="1">
        <f t="shared" si="62"/>
        <v>0</v>
      </c>
      <c r="G146" s="23" t="s">
        <v>148</v>
      </c>
      <c r="H146" s="1"/>
    </row>
    <row r="147" spans="1:8" outlineLevel="4" x14ac:dyDescent="0.25">
      <c r="E147" s="23" t="s">
        <v>506</v>
      </c>
      <c r="F147" s="1">
        <f t="shared" si="62"/>
        <v>0</v>
      </c>
      <c r="G147" s="23" t="s">
        <v>148</v>
      </c>
      <c r="H147" s="1"/>
    </row>
    <row r="148" spans="1:8" outlineLevel="4" x14ac:dyDescent="0.25">
      <c r="E148" s="23" t="s">
        <v>507</v>
      </c>
      <c r="F148" s="1">
        <f t="shared" si="62"/>
        <v>0</v>
      </c>
      <c r="G148" s="23" t="s">
        <v>148</v>
      </c>
      <c r="H148" s="1"/>
    </row>
    <row r="149" spans="1:8" outlineLevel="4" x14ac:dyDescent="0.25">
      <c r="E149" s="23" t="s">
        <v>508</v>
      </c>
      <c r="F149" s="1">
        <f t="shared" si="62"/>
        <v>0</v>
      </c>
      <c r="G149" s="23" t="s">
        <v>148</v>
      </c>
      <c r="H149" s="1"/>
    </row>
    <row r="150" spans="1:8" outlineLevel="2" x14ac:dyDescent="0.25"/>
    <row r="151" spans="1:8" outlineLevel="2" x14ac:dyDescent="0.25"/>
    <row r="152" spans="1:8" outlineLevel="2" x14ac:dyDescent="0.25">
      <c r="B152" s="22" t="s">
        <v>509</v>
      </c>
    </row>
    <row r="153" spans="1:8" outlineLevel="3" x14ac:dyDescent="0.25">
      <c r="E153" s="23" t="str">
        <f>E$144</f>
        <v xml:space="preserve">Total variance to totex allowance post adjustment - NPV adjusted - wage growth - manufacturing - real (WR) </v>
      </c>
      <c r="F153" s="23">
        <f t="shared" ref="F153:G153" si="63">F$144</f>
        <v>0</v>
      </c>
      <c r="G153" s="23" t="str">
        <f t="shared" si="63"/>
        <v>£m</v>
      </c>
      <c r="H153" s="1"/>
    </row>
    <row r="154" spans="1:8" outlineLevel="4" x14ac:dyDescent="0.25">
      <c r="E154" s="23" t="str">
        <f>E$145</f>
        <v xml:space="preserve">Total variance to totex allowance post adjustment - NPV adjusted - wage growth - manufacturing - real (WN+) </v>
      </c>
      <c r="F154" s="23">
        <f t="shared" ref="F154:G154" si="64">F$145</f>
        <v>0</v>
      </c>
      <c r="G154" s="23" t="str">
        <f t="shared" si="64"/>
        <v>£m</v>
      </c>
      <c r="H154" s="1"/>
    </row>
    <row r="155" spans="1:8" outlineLevel="4" x14ac:dyDescent="0.25">
      <c r="E155" s="23" t="str">
        <f>E$146</f>
        <v xml:space="preserve">Total variance to totex allowance post adjustment - NPV adjusted - wage growth - manufacturing - real (WWN+) </v>
      </c>
      <c r="F155" s="23">
        <f t="shared" ref="F155:G155" si="65">F$146</f>
        <v>0</v>
      </c>
      <c r="G155" s="23" t="str">
        <f t="shared" si="65"/>
        <v>£m</v>
      </c>
      <c r="H155" s="1"/>
    </row>
    <row r="156" spans="1:8" outlineLevel="4" x14ac:dyDescent="0.25">
      <c r="E156" s="23" t="str">
        <f>E$147</f>
        <v xml:space="preserve">Total variance to totex allowance post adjustment - NPV adjusted - wage growth - manufacturing - real (BIO) </v>
      </c>
      <c r="F156" s="23">
        <f t="shared" ref="F156:G156" si="66">F$147</f>
        <v>0</v>
      </c>
      <c r="G156" s="23" t="str">
        <f t="shared" si="66"/>
        <v>£m</v>
      </c>
      <c r="H156" s="1"/>
    </row>
    <row r="157" spans="1:8" outlineLevel="4" x14ac:dyDescent="0.25">
      <c r="E157" s="23" t="str">
        <f>E$148</f>
        <v xml:space="preserve">Total variance to totex allowance post adjustment - NPV adjusted - wage growth - manufacturing - real (ADDN1) </v>
      </c>
      <c r="F157" s="23">
        <f t="shared" ref="F157:G157" si="67">F$148</f>
        <v>0</v>
      </c>
      <c r="G157" s="23" t="str">
        <f t="shared" si="67"/>
        <v>£m</v>
      </c>
      <c r="H157" s="1"/>
    </row>
    <row r="158" spans="1:8" outlineLevel="4" x14ac:dyDescent="0.25">
      <c r="E158" s="23" t="str">
        <f>E$149</f>
        <v xml:space="preserve">Total variance to totex allowance post adjustment - NPV adjusted - wage growth - manufacturing - real (ADDN2) </v>
      </c>
      <c r="F158" s="23">
        <f t="shared" ref="F158:G158" si="68">F$149</f>
        <v>0</v>
      </c>
      <c r="G158" s="23" t="str">
        <f t="shared" si="68"/>
        <v>£m</v>
      </c>
      <c r="H158" s="1"/>
    </row>
    <row r="159" spans="1:8" outlineLevel="3" x14ac:dyDescent="0.25">
      <c r="A159" s="11"/>
      <c r="B159" s="11"/>
      <c r="C159" s="18"/>
      <c r="D159" s="19"/>
      <c r="E159" s="12" t="s">
        <v>510</v>
      </c>
      <c r="F159" s="4">
        <f t="shared" ref="F159:F164" si="69">$F153</f>
        <v>0</v>
      </c>
      <c r="G159" s="12" t="s">
        <v>148</v>
      </c>
      <c r="H159" s="1"/>
    </row>
    <row r="160" spans="1:8" outlineLevel="4" x14ac:dyDescent="0.25">
      <c r="A160" s="11"/>
      <c r="B160" s="11"/>
      <c r="C160" s="18"/>
      <c r="D160" s="19"/>
      <c r="E160" s="12" t="s">
        <v>511</v>
      </c>
      <c r="F160" s="4">
        <f t="shared" si="69"/>
        <v>0</v>
      </c>
      <c r="G160" s="12" t="s">
        <v>148</v>
      </c>
      <c r="H160" s="1"/>
    </row>
    <row r="161" spans="1:29" outlineLevel="4" x14ac:dyDescent="0.25">
      <c r="A161" s="11"/>
      <c r="B161" s="11"/>
      <c r="C161" s="18"/>
      <c r="D161" s="19"/>
      <c r="E161" s="12" t="s">
        <v>512</v>
      </c>
      <c r="F161" s="4">
        <f t="shared" si="69"/>
        <v>0</v>
      </c>
      <c r="G161" s="12" t="s">
        <v>148</v>
      </c>
      <c r="H161" s="1"/>
    </row>
    <row r="162" spans="1:29" outlineLevel="4" x14ac:dyDescent="0.25">
      <c r="A162" s="11"/>
      <c r="B162" s="11"/>
      <c r="C162" s="18"/>
      <c r="D162" s="19"/>
      <c r="E162" s="12" t="s">
        <v>513</v>
      </c>
      <c r="F162" s="4">
        <f t="shared" si="69"/>
        <v>0</v>
      </c>
      <c r="G162" s="12" t="s">
        <v>148</v>
      </c>
      <c r="H162" s="1"/>
    </row>
    <row r="163" spans="1:29" outlineLevel="4" x14ac:dyDescent="0.25">
      <c r="A163" s="11"/>
      <c r="B163" s="11"/>
      <c r="C163" s="18"/>
      <c r="D163" s="19"/>
      <c r="E163" s="12" t="s">
        <v>514</v>
      </c>
      <c r="F163" s="4">
        <f t="shared" si="69"/>
        <v>0</v>
      </c>
      <c r="G163" s="12" t="s">
        <v>148</v>
      </c>
      <c r="H163" s="1"/>
    </row>
    <row r="164" spans="1:29" outlineLevel="4" x14ac:dyDescent="0.25">
      <c r="A164" s="11"/>
      <c r="B164" s="11"/>
      <c r="C164" s="18"/>
      <c r="D164" s="19"/>
      <c r="E164" s="12" t="s">
        <v>515</v>
      </c>
      <c r="F164" s="4">
        <f t="shared" si="69"/>
        <v>0</v>
      </c>
      <c r="G164" s="12" t="s">
        <v>148</v>
      </c>
      <c r="H164" s="1"/>
    </row>
    <row r="165" spans="1:29" outlineLevel="4" x14ac:dyDescent="0.25">
      <c r="A165" s="11"/>
      <c r="B165" s="11"/>
      <c r="C165" s="18"/>
      <c r="D165" s="19"/>
      <c r="E165" s="12"/>
      <c r="F165" s="12"/>
      <c r="G165" s="12"/>
      <c r="H165" s="4"/>
      <c r="I165" s="12"/>
      <c r="J165" s="4"/>
      <c r="K165" s="4"/>
      <c r="L165" s="4"/>
      <c r="M165" s="4"/>
      <c r="N165" s="4"/>
      <c r="O165" s="4"/>
      <c r="P165" s="4"/>
      <c r="Q165" s="4"/>
      <c r="R165" s="4"/>
      <c r="S165" s="4"/>
      <c r="T165" s="4"/>
      <c r="U165" s="4"/>
      <c r="V165" s="4"/>
      <c r="W165" s="4"/>
      <c r="X165" s="4"/>
      <c r="Y165" s="4"/>
      <c r="Z165" s="4"/>
      <c r="AA165" s="4"/>
      <c r="AB165" s="4"/>
      <c r="AC165" s="4"/>
    </row>
    <row r="166" spans="1:29" x14ac:dyDescent="0.25">
      <c r="A166" s="22" t="s">
        <v>516</v>
      </c>
    </row>
    <row r="167" spans="1:29" outlineLevel="1" x14ac:dyDescent="0.25">
      <c r="B167" s="22" t="s">
        <v>423</v>
      </c>
    </row>
    <row r="168" spans="1:29" outlineLevel="2" x14ac:dyDescent="0.25">
      <c r="B168" s="22" t="s">
        <v>517</v>
      </c>
    </row>
    <row r="169" spans="1:29" outlineLevel="3" x14ac:dyDescent="0.25">
      <c r="A169" s="11"/>
      <c r="B169" s="11"/>
      <c r="C169" s="18"/>
      <c r="D169" s="19"/>
      <c r="E169" s="12" t="str">
        <f>Inputs!E$112</f>
        <v>ASHE construction mean hourly earnings including overtime - nominal</v>
      </c>
      <c r="F169" s="4"/>
      <c r="G169" s="4" t="str">
        <f>Inputs!G$112</f>
        <v>£/hour</v>
      </c>
      <c r="H169" s="4"/>
      <c r="I169" s="4"/>
      <c r="J169" s="4"/>
      <c r="K169" s="4"/>
      <c r="L169" s="4"/>
      <c r="M169" s="4"/>
      <c r="N169" s="4"/>
      <c r="O169" s="4"/>
      <c r="P169" s="4"/>
      <c r="Q169" s="4"/>
      <c r="R169" s="4"/>
      <c r="S169" s="4"/>
      <c r="T169" s="4"/>
      <c r="U169" s="4"/>
      <c r="V169" s="4">
        <f>Inputs!V$112</f>
        <v>0</v>
      </c>
      <c r="W169" s="4">
        <f>Inputs!W$112</f>
        <v>0</v>
      </c>
      <c r="X169" s="4">
        <f>Inputs!X$112</f>
        <v>0</v>
      </c>
      <c r="Y169" s="4">
        <f>Inputs!Y$112</f>
        <v>0</v>
      </c>
      <c r="Z169" s="4">
        <f>Inputs!Z$112</f>
        <v>0</v>
      </c>
      <c r="AA169" s="4">
        <f>Inputs!AA$112</f>
        <v>0</v>
      </c>
      <c r="AB169" s="4">
        <f>Inputs!AB$112</f>
        <v>0</v>
      </c>
      <c r="AC169" s="4">
        <f>Inputs!AC$112</f>
        <v>0</v>
      </c>
    </row>
    <row r="170" spans="1:29" outlineLevel="3" x14ac:dyDescent="0.25">
      <c r="A170" s="11"/>
      <c r="B170" s="11"/>
      <c r="C170" s="18"/>
      <c r="D170" s="19"/>
      <c r="E170" s="12" t="str">
        <f>Indexation!E$43</f>
        <v>CPI(H) - FYA - inflate from base year (2022-23) average</v>
      </c>
      <c r="F170" s="8"/>
      <c r="G170" s="8" t="str">
        <f>Indexation!G$43</f>
        <v>%</v>
      </c>
      <c r="H170" s="8"/>
      <c r="I170" s="8"/>
      <c r="J170" s="8"/>
      <c r="K170" s="8"/>
      <c r="L170" s="8"/>
      <c r="M170" s="8"/>
      <c r="N170" s="8"/>
      <c r="O170" s="8"/>
      <c r="P170" s="8"/>
      <c r="Q170" s="8"/>
      <c r="R170" s="8"/>
      <c r="S170" s="8"/>
      <c r="T170" s="8"/>
      <c r="U170" s="8"/>
      <c r="V170" s="8">
        <f>Indexation!V$43</f>
        <v>0</v>
      </c>
      <c r="W170" s="8">
        <f>Indexation!W$43</f>
        <v>0</v>
      </c>
      <c r="X170" s="8">
        <f>Indexation!X$43</f>
        <v>0</v>
      </c>
      <c r="Y170" s="8">
        <f>Indexation!Y$43</f>
        <v>0</v>
      </c>
      <c r="Z170" s="8">
        <f>Indexation!Z$43</f>
        <v>0</v>
      </c>
      <c r="AA170" s="8">
        <f>Indexation!AA$43</f>
        <v>0</v>
      </c>
      <c r="AB170" s="8">
        <f>Indexation!AB$43</f>
        <v>0</v>
      </c>
      <c r="AC170" s="8">
        <f>Indexation!AC$43</f>
        <v>0</v>
      </c>
    </row>
    <row r="171" spans="1:29" outlineLevel="3" x14ac:dyDescent="0.25">
      <c r="E171" s="23" t="s">
        <v>517</v>
      </c>
      <c r="G171" s="23" t="s">
        <v>165</v>
      </c>
      <c r="H171" s="1"/>
      <c r="J171" s="1"/>
      <c r="K171" s="1"/>
      <c r="L171" s="1"/>
      <c r="M171" s="1"/>
      <c r="N171" s="1"/>
      <c r="O171" s="1"/>
      <c r="P171" s="1"/>
      <c r="Q171" s="1"/>
      <c r="R171" s="1"/>
      <c r="S171" s="1"/>
      <c r="T171" s="1"/>
      <c r="U171" s="1"/>
      <c r="V171" s="1">
        <f t="shared" ref="V171:AC171" si="70">IF(V169=0,0,V169/V170)</f>
        <v>0</v>
      </c>
      <c r="W171" s="1">
        <f t="shared" si="70"/>
        <v>0</v>
      </c>
      <c r="X171" s="1">
        <f t="shared" si="70"/>
        <v>0</v>
      </c>
      <c r="Y171" s="1">
        <f t="shared" si="70"/>
        <v>0</v>
      </c>
      <c r="Z171" s="1">
        <f t="shared" si="70"/>
        <v>0</v>
      </c>
      <c r="AA171" s="1">
        <f t="shared" si="70"/>
        <v>0</v>
      </c>
      <c r="AB171" s="1">
        <f t="shared" si="70"/>
        <v>0</v>
      </c>
      <c r="AC171" s="1">
        <f t="shared" si="70"/>
        <v>0</v>
      </c>
    </row>
    <row r="172" spans="1:29" outlineLevel="2" x14ac:dyDescent="0.25"/>
    <row r="173" spans="1:29" outlineLevel="2" x14ac:dyDescent="0.25"/>
    <row r="174" spans="1:29" outlineLevel="2" x14ac:dyDescent="0.25">
      <c r="B174" s="22" t="s">
        <v>518</v>
      </c>
    </row>
    <row r="175" spans="1:29" outlineLevel="3" x14ac:dyDescent="0.25">
      <c r="E175" s="23" t="str">
        <f t="shared" ref="E175:AC175" si="71">E$171</f>
        <v>ASHE construction mean hourly earnings including overtime - real</v>
      </c>
      <c r="F175" s="1"/>
      <c r="G175" s="1" t="str">
        <f t="shared" si="71"/>
        <v>£/hour</v>
      </c>
      <c r="H175" s="1"/>
      <c r="I175" s="1"/>
      <c r="J175" s="1"/>
      <c r="K175" s="1"/>
      <c r="L175" s="1"/>
      <c r="M175" s="1"/>
      <c r="N175" s="1"/>
      <c r="O175" s="1"/>
      <c r="P175" s="1"/>
      <c r="Q175" s="1"/>
      <c r="R175" s="1"/>
      <c r="S175" s="1"/>
      <c r="T175" s="1"/>
      <c r="U175" s="1"/>
      <c r="V175" s="1">
        <f t="shared" si="71"/>
        <v>0</v>
      </c>
      <c r="W175" s="1">
        <f t="shared" si="71"/>
        <v>0</v>
      </c>
      <c r="X175" s="1">
        <f t="shared" si="71"/>
        <v>0</v>
      </c>
      <c r="Y175" s="1">
        <f t="shared" si="71"/>
        <v>0</v>
      </c>
      <c r="Z175" s="1">
        <f t="shared" si="71"/>
        <v>0</v>
      </c>
      <c r="AA175" s="1">
        <f t="shared" si="71"/>
        <v>0</v>
      </c>
      <c r="AB175" s="1">
        <f t="shared" si="71"/>
        <v>0</v>
      </c>
      <c r="AC175" s="1">
        <f t="shared" si="71"/>
        <v>0</v>
      </c>
    </row>
    <row r="176" spans="1:29" outlineLevel="3" x14ac:dyDescent="0.25">
      <c r="A176" s="11"/>
      <c r="B176" s="11"/>
      <c r="C176" s="18"/>
      <c r="D176" s="19"/>
      <c r="E176" s="12" t="str">
        <f>Time!E$26</f>
        <v>Last pre forecast flag</v>
      </c>
      <c r="F176" s="3"/>
      <c r="G176" s="3" t="str">
        <f>Time!G$26</f>
        <v>flag</v>
      </c>
      <c r="H176" s="3"/>
      <c r="I176" s="3"/>
      <c r="J176" s="3"/>
      <c r="K176" s="3"/>
      <c r="L176" s="3"/>
      <c r="M176" s="3"/>
      <c r="N176" s="3"/>
      <c r="O176" s="3"/>
      <c r="P176" s="3"/>
      <c r="Q176" s="3"/>
      <c r="R176" s="3"/>
      <c r="S176" s="3"/>
      <c r="T176" s="3"/>
      <c r="U176" s="3"/>
      <c r="V176" s="3">
        <f>Time!V$26</f>
        <v>1</v>
      </c>
      <c r="W176" s="3">
        <f>Time!W$26</f>
        <v>0</v>
      </c>
      <c r="X176" s="3">
        <f>Time!X$26</f>
        <v>0</v>
      </c>
      <c r="Y176" s="3">
        <f>Time!Y$26</f>
        <v>0</v>
      </c>
      <c r="Z176" s="3">
        <f>Time!Z$26</f>
        <v>0</v>
      </c>
      <c r="AA176" s="3">
        <f>Time!AA$26</f>
        <v>0</v>
      </c>
      <c r="AB176" s="3">
        <f>Time!AB$26</f>
        <v>0</v>
      </c>
      <c r="AC176" s="3">
        <f>Time!AC$26</f>
        <v>0</v>
      </c>
    </row>
    <row r="177" spans="1:29" outlineLevel="3" x14ac:dyDescent="0.25">
      <c r="E177" s="23" t="s">
        <v>518</v>
      </c>
      <c r="F177" s="1">
        <f>SUMPRODUCT($J175:$AC175,$J176:$AC176)</f>
        <v>0</v>
      </c>
      <c r="G177" s="23" t="s">
        <v>165</v>
      </c>
      <c r="H177" s="1"/>
    </row>
    <row r="178" spans="1:29" outlineLevel="2" x14ac:dyDescent="0.25"/>
    <row r="179" spans="1:29" outlineLevel="2" x14ac:dyDescent="0.25"/>
    <row r="180" spans="1:29" outlineLevel="2" x14ac:dyDescent="0.25">
      <c r="B180" s="22" t="s">
        <v>519</v>
      </c>
    </row>
    <row r="181" spans="1:29" outlineLevel="3" x14ac:dyDescent="0.25">
      <c r="E181" s="23" t="str">
        <f t="shared" ref="E181:G181" si="72">E$177</f>
        <v>ASHE construction mean hourly earnings including overtime - year zero - real</v>
      </c>
      <c r="F181" s="1">
        <f t="shared" si="72"/>
        <v>0</v>
      </c>
      <c r="G181" s="23" t="str">
        <f t="shared" si="72"/>
        <v>£/hour</v>
      </c>
      <c r="H181" s="1"/>
    </row>
    <row r="182" spans="1:29" outlineLevel="3" x14ac:dyDescent="0.25">
      <c r="E182" s="23" t="str">
        <f t="shared" ref="E182:AC182" si="73">E$171</f>
        <v>ASHE construction mean hourly earnings including overtime - real</v>
      </c>
      <c r="F182" s="1"/>
      <c r="G182" s="1" t="str">
        <f t="shared" si="73"/>
        <v>£/hour</v>
      </c>
      <c r="H182" s="1"/>
      <c r="I182" s="1"/>
      <c r="J182" s="1"/>
      <c r="K182" s="1"/>
      <c r="L182" s="1"/>
      <c r="M182" s="1"/>
      <c r="N182" s="1"/>
      <c r="O182" s="1"/>
      <c r="P182" s="1"/>
      <c r="Q182" s="1"/>
      <c r="R182" s="1"/>
      <c r="S182" s="1"/>
      <c r="T182" s="1"/>
      <c r="U182" s="1"/>
      <c r="V182" s="1">
        <f t="shared" si="73"/>
        <v>0</v>
      </c>
      <c r="W182" s="1">
        <f t="shared" si="73"/>
        <v>0</v>
      </c>
      <c r="X182" s="1">
        <f t="shared" si="73"/>
        <v>0</v>
      </c>
      <c r="Y182" s="1">
        <f t="shared" si="73"/>
        <v>0</v>
      </c>
      <c r="Z182" s="1">
        <f t="shared" si="73"/>
        <v>0</v>
      </c>
      <c r="AA182" s="1">
        <f t="shared" si="73"/>
        <v>0</v>
      </c>
      <c r="AB182" s="1">
        <f t="shared" si="73"/>
        <v>0</v>
      </c>
      <c r="AC182" s="1">
        <f t="shared" si="73"/>
        <v>0</v>
      </c>
    </row>
    <row r="183" spans="1:29" outlineLevel="3" x14ac:dyDescent="0.25">
      <c r="E183" s="23" t="s">
        <v>519</v>
      </c>
      <c r="G183" s="23" t="s">
        <v>140</v>
      </c>
      <c r="H183" s="2"/>
      <c r="J183" s="2"/>
      <c r="K183" s="2"/>
      <c r="L183" s="2"/>
      <c r="M183" s="2"/>
      <c r="N183" s="2"/>
      <c r="O183" s="2"/>
      <c r="P183" s="2"/>
      <c r="Q183" s="2"/>
      <c r="R183" s="2"/>
      <c r="S183" s="2"/>
      <c r="T183" s="2"/>
      <c r="U183" s="2"/>
      <c r="V183" s="2">
        <f t="shared" ref="V183:AC183" si="74">IF(V182=0,0,V182/$F181)</f>
        <v>0</v>
      </c>
      <c r="W183" s="2">
        <f t="shared" si="74"/>
        <v>0</v>
      </c>
      <c r="X183" s="2">
        <f t="shared" si="74"/>
        <v>0</v>
      </c>
      <c r="Y183" s="2">
        <f t="shared" si="74"/>
        <v>0</v>
      </c>
      <c r="Z183" s="2">
        <f t="shared" si="74"/>
        <v>0</v>
      </c>
      <c r="AA183" s="2">
        <f t="shared" si="74"/>
        <v>0</v>
      </c>
      <c r="AB183" s="2">
        <f t="shared" si="74"/>
        <v>0</v>
      </c>
      <c r="AC183" s="2">
        <f t="shared" si="74"/>
        <v>0</v>
      </c>
    </row>
    <row r="184" spans="1:29" outlineLevel="2" x14ac:dyDescent="0.25"/>
    <row r="185" spans="1:29" outlineLevel="2" x14ac:dyDescent="0.25"/>
    <row r="186" spans="1:29" outlineLevel="2" x14ac:dyDescent="0.25">
      <c r="B186" s="22" t="s">
        <v>520</v>
      </c>
    </row>
    <row r="187" spans="1:29" outlineLevel="3" x14ac:dyDescent="0.25">
      <c r="E187" s="23" t="str">
        <f t="shared" ref="E187:AC187" si="75">E$183</f>
        <v>ASHE construction mean hourly earnings including overtime - cumulative growth - real</v>
      </c>
      <c r="F187" s="2"/>
      <c r="G187" s="2" t="str">
        <f t="shared" si="75"/>
        <v>%</v>
      </c>
      <c r="H187" s="2"/>
      <c r="I187" s="2"/>
      <c r="J187" s="2"/>
      <c r="K187" s="2"/>
      <c r="L187" s="2"/>
      <c r="M187" s="2"/>
      <c r="N187" s="2"/>
      <c r="O187" s="2"/>
      <c r="P187" s="2"/>
      <c r="Q187" s="2"/>
      <c r="R187" s="2"/>
      <c r="S187" s="2"/>
      <c r="T187" s="2"/>
      <c r="U187" s="2"/>
      <c r="V187" s="2">
        <f t="shared" si="75"/>
        <v>0</v>
      </c>
      <c r="W187" s="2">
        <f t="shared" si="75"/>
        <v>0</v>
      </c>
      <c r="X187" s="2">
        <f t="shared" si="75"/>
        <v>0</v>
      </c>
      <c r="Y187" s="2">
        <f t="shared" si="75"/>
        <v>0</v>
      </c>
      <c r="Z187" s="2">
        <f t="shared" si="75"/>
        <v>0</v>
      </c>
      <c r="AA187" s="2">
        <f t="shared" si="75"/>
        <v>0</v>
      </c>
      <c r="AB187" s="2">
        <f t="shared" si="75"/>
        <v>0</v>
      </c>
      <c r="AC187" s="2">
        <f t="shared" si="75"/>
        <v>0</v>
      </c>
    </row>
    <row r="188" spans="1:29" outlineLevel="3" x14ac:dyDescent="0.25">
      <c r="E188" s="23" t="str">
        <f t="shared" ref="E188:AC188" si="76">E$12</f>
        <v>Forecast wage growth for adjustment</v>
      </c>
      <c r="F188" s="2"/>
      <c r="G188" s="2" t="str">
        <f t="shared" si="76"/>
        <v>%</v>
      </c>
      <c r="H188" s="2"/>
      <c r="I188" s="2"/>
      <c r="J188" s="2"/>
      <c r="K188" s="2"/>
      <c r="L188" s="2"/>
      <c r="M188" s="2"/>
      <c r="N188" s="2"/>
      <c r="O188" s="2"/>
      <c r="P188" s="2"/>
      <c r="Q188" s="2"/>
      <c r="R188" s="2"/>
      <c r="S188" s="2"/>
      <c r="T188" s="2"/>
      <c r="U188" s="2"/>
      <c r="V188" s="2">
        <f t="shared" si="76"/>
        <v>1</v>
      </c>
      <c r="W188" s="2">
        <f t="shared" si="76"/>
        <v>1</v>
      </c>
      <c r="X188" s="2">
        <f t="shared" si="76"/>
        <v>1</v>
      </c>
      <c r="Y188" s="2">
        <f t="shared" si="76"/>
        <v>1</v>
      </c>
      <c r="Z188" s="2">
        <f t="shared" si="76"/>
        <v>1</v>
      </c>
      <c r="AA188" s="2">
        <f t="shared" si="76"/>
        <v>1</v>
      </c>
      <c r="AB188" s="2">
        <f t="shared" si="76"/>
        <v>1</v>
      </c>
      <c r="AC188" s="2">
        <f t="shared" si="76"/>
        <v>1</v>
      </c>
    </row>
    <row r="189" spans="1:29" outlineLevel="3" x14ac:dyDescent="0.25">
      <c r="A189" s="11"/>
      <c r="B189" s="11"/>
      <c r="C189" s="18"/>
      <c r="D189" s="19"/>
      <c r="E189" s="12" t="str">
        <f>Time!E$54</f>
        <v>Forecast period flag</v>
      </c>
      <c r="F189" s="3"/>
      <c r="G189" s="3" t="str">
        <f>Time!G$54</f>
        <v>flag</v>
      </c>
      <c r="H189" s="3"/>
      <c r="I189" s="3"/>
      <c r="J189" s="3"/>
      <c r="K189" s="3"/>
      <c r="L189" s="3"/>
      <c r="M189" s="3"/>
      <c r="N189" s="3"/>
      <c r="O189" s="3"/>
      <c r="P189" s="3"/>
      <c r="Q189" s="3"/>
      <c r="R189" s="3"/>
      <c r="S189" s="3"/>
      <c r="T189" s="3"/>
      <c r="U189" s="3"/>
      <c r="V189" s="3">
        <f>Time!V$54</f>
        <v>0</v>
      </c>
      <c r="W189" s="3">
        <f>Time!W$54</f>
        <v>1</v>
      </c>
      <c r="X189" s="3">
        <f>Time!X$54</f>
        <v>1</v>
      </c>
      <c r="Y189" s="3">
        <f>Time!Y$54</f>
        <v>1</v>
      </c>
      <c r="Z189" s="3">
        <f>Time!Z$54</f>
        <v>1</v>
      </c>
      <c r="AA189" s="3">
        <f>Time!AA$54</f>
        <v>1</v>
      </c>
      <c r="AB189" s="3">
        <f>Time!AB$54</f>
        <v>1</v>
      </c>
      <c r="AC189" s="3">
        <f>Time!AC$54</f>
        <v>0</v>
      </c>
    </row>
    <row r="190" spans="1:29" outlineLevel="3" x14ac:dyDescent="0.25">
      <c r="E190" s="23" t="s">
        <v>520</v>
      </c>
      <c r="G190" s="23" t="s">
        <v>140</v>
      </c>
      <c r="H190" s="2"/>
      <c r="J190" s="2"/>
      <c r="K190" s="2"/>
      <c r="L190" s="2"/>
      <c r="M190" s="2"/>
      <c r="N190" s="2"/>
      <c r="O190" s="2"/>
      <c r="P190" s="2"/>
      <c r="Q190" s="2"/>
      <c r="R190" s="2"/>
      <c r="S190" s="2"/>
      <c r="T190" s="2"/>
      <c r="U190" s="2"/>
      <c r="V190" s="2">
        <f t="shared" ref="V190:AC190" si="77">IF(V189=1,V187/V188,0)</f>
        <v>0</v>
      </c>
      <c r="W190" s="2">
        <f t="shared" si="77"/>
        <v>0</v>
      </c>
      <c r="X190" s="2">
        <f t="shared" si="77"/>
        <v>0</v>
      </c>
      <c r="Y190" s="2">
        <f t="shared" si="77"/>
        <v>0</v>
      </c>
      <c r="Z190" s="2">
        <f t="shared" si="77"/>
        <v>0</v>
      </c>
      <c r="AA190" s="2">
        <f t="shared" si="77"/>
        <v>0</v>
      </c>
      <c r="AB190" s="2">
        <f t="shared" si="77"/>
        <v>0</v>
      </c>
      <c r="AC190" s="2">
        <f t="shared" si="77"/>
        <v>0</v>
      </c>
    </row>
    <row r="191" spans="1:29" outlineLevel="2" x14ac:dyDescent="0.25"/>
    <row r="192" spans="1:29" outlineLevel="1" x14ac:dyDescent="0.25">
      <c r="B192" s="22" t="s">
        <v>431</v>
      </c>
    </row>
    <row r="193" spans="1:29" outlineLevel="2" x14ac:dyDescent="0.25">
      <c r="C193" s="52" t="s">
        <v>521</v>
      </c>
    </row>
    <row r="194" spans="1:29" outlineLevel="3" x14ac:dyDescent="0.25">
      <c r="B194" s="22" t="s">
        <v>522</v>
      </c>
    </row>
    <row r="195" spans="1:29" outlineLevel="4" x14ac:dyDescent="0.25">
      <c r="A195" s="11"/>
      <c r="B195" s="11"/>
      <c r="C195" s="18"/>
      <c r="D195" s="19"/>
      <c r="E195" s="12" t="str">
        <f>Inputs!E$121</f>
        <v xml:space="preserve">Percentage of totex linked to wage growth - enhancement (WR) </v>
      </c>
      <c r="F195" s="8">
        <f>Inputs!F$121</f>
        <v>0</v>
      </c>
      <c r="G195" s="12" t="str">
        <f>Inputs!G$121</f>
        <v>%</v>
      </c>
      <c r="H195" s="2"/>
    </row>
    <row r="196" spans="1:29" outlineLevel="5" x14ac:dyDescent="0.25">
      <c r="A196" s="11"/>
      <c r="B196" s="11"/>
      <c r="C196" s="18"/>
      <c r="D196" s="19"/>
      <c r="E196" s="12" t="str">
        <f>Inputs!E$122</f>
        <v xml:space="preserve">Percentage of totex linked to wage growth - enhancement (WN+) </v>
      </c>
      <c r="F196" s="8">
        <f>Inputs!F$122</f>
        <v>0</v>
      </c>
      <c r="G196" s="12" t="str">
        <f>Inputs!G$122</f>
        <v>%</v>
      </c>
      <c r="H196" s="2"/>
    </row>
    <row r="197" spans="1:29" outlineLevel="5" x14ac:dyDescent="0.25">
      <c r="A197" s="11"/>
      <c r="B197" s="11"/>
      <c r="C197" s="18"/>
      <c r="D197" s="19"/>
      <c r="E197" s="12" t="str">
        <f>Inputs!E$123</f>
        <v xml:space="preserve">Percentage of totex linked to wage growth - enhancement (WWN+) </v>
      </c>
      <c r="F197" s="8">
        <f>Inputs!F$123</f>
        <v>0</v>
      </c>
      <c r="G197" s="12" t="str">
        <f>Inputs!G$123</f>
        <v>%</v>
      </c>
      <c r="H197" s="2"/>
    </row>
    <row r="198" spans="1:29" outlineLevel="5" x14ac:dyDescent="0.25">
      <c r="A198" s="11"/>
      <c r="B198" s="11"/>
      <c r="C198" s="18"/>
      <c r="D198" s="19"/>
      <c r="E198" s="12" t="str">
        <f>Inputs!E$124</f>
        <v xml:space="preserve">Percentage of totex linked to wage growth - enhancement (BIO) </v>
      </c>
      <c r="F198" s="8">
        <f>Inputs!F$124</f>
        <v>0</v>
      </c>
      <c r="G198" s="12" t="str">
        <f>Inputs!G$124</f>
        <v>%</v>
      </c>
      <c r="H198" s="2"/>
    </row>
    <row r="199" spans="1:29" outlineLevel="5" x14ac:dyDescent="0.25">
      <c r="A199" s="11"/>
      <c r="B199" s="11"/>
      <c r="C199" s="18"/>
      <c r="D199" s="19"/>
      <c r="E199" s="12" t="str">
        <f>Inputs!E$125</f>
        <v xml:space="preserve">Percentage of totex linked to wage growth - enhancement (ADDN1) </v>
      </c>
      <c r="F199" s="8">
        <f>Inputs!F$125</f>
        <v>0</v>
      </c>
      <c r="G199" s="12" t="str">
        <f>Inputs!G$125</f>
        <v>%</v>
      </c>
      <c r="H199" s="2"/>
    </row>
    <row r="200" spans="1:29" outlineLevel="5" x14ac:dyDescent="0.25">
      <c r="A200" s="11"/>
      <c r="B200" s="11"/>
      <c r="C200" s="18"/>
      <c r="D200" s="19"/>
      <c r="E200" s="12" t="str">
        <f>Inputs!E$126</f>
        <v xml:space="preserve">Percentage of totex linked to wage growth - enhancement (ADDN2) </v>
      </c>
      <c r="F200" s="8">
        <f>Inputs!F$126</f>
        <v>0</v>
      </c>
      <c r="G200" s="12" t="str">
        <f>Inputs!G$126</f>
        <v>%</v>
      </c>
      <c r="H200" s="2"/>
    </row>
    <row r="201" spans="1:29" outlineLevel="4" x14ac:dyDescent="0.25">
      <c r="A201" s="11"/>
      <c r="B201" s="11"/>
      <c r="C201" s="18"/>
      <c r="D201" s="19"/>
      <c r="E201" s="12" t="str">
        <f>'PCD adjustment'!E$42</f>
        <v xml:space="preserve">Totex allowance for cost sharing - post PCD adjustment - standard enhancement cost sharing - real (WR) </v>
      </c>
      <c r="F201" s="4"/>
      <c r="G201" s="4" t="str">
        <f>'PCD adjustment'!G$42</f>
        <v>£m</v>
      </c>
      <c r="H201" s="4">
        <f>'PCD adjustment'!H$42</f>
        <v>0</v>
      </c>
      <c r="I201" s="4"/>
      <c r="J201" s="4"/>
      <c r="K201" s="4"/>
      <c r="L201" s="4"/>
      <c r="M201" s="4"/>
      <c r="N201" s="4"/>
      <c r="O201" s="4"/>
      <c r="P201" s="4"/>
      <c r="Q201" s="4"/>
      <c r="R201" s="4"/>
      <c r="S201" s="4"/>
      <c r="T201" s="4"/>
      <c r="U201" s="4"/>
      <c r="V201" s="4">
        <f>'PCD adjustment'!V$42</f>
        <v>0</v>
      </c>
      <c r="W201" s="4">
        <f>'PCD adjustment'!W$42</f>
        <v>0</v>
      </c>
      <c r="X201" s="4">
        <f>'PCD adjustment'!X$42</f>
        <v>0</v>
      </c>
      <c r="Y201" s="4">
        <f>'PCD adjustment'!Y$42</f>
        <v>0</v>
      </c>
      <c r="Z201" s="4">
        <f>'PCD adjustment'!Z$42</f>
        <v>0</v>
      </c>
      <c r="AA201" s="4">
        <f>'PCD adjustment'!AA$42</f>
        <v>0</v>
      </c>
      <c r="AB201" s="4">
        <f>'PCD adjustment'!AB$42</f>
        <v>0</v>
      </c>
      <c r="AC201" s="4">
        <f>'PCD adjustment'!AC$42</f>
        <v>0</v>
      </c>
    </row>
    <row r="202" spans="1:29" outlineLevel="5" x14ac:dyDescent="0.25">
      <c r="A202" s="11"/>
      <c r="B202" s="11"/>
      <c r="C202" s="18"/>
      <c r="D202" s="19"/>
      <c r="E202" s="12" t="str">
        <f>'PCD adjustment'!E$43</f>
        <v xml:space="preserve">Totex allowance for cost sharing - post PCD adjustment - standard enhancement cost sharing - real (WN+) </v>
      </c>
      <c r="F202" s="4"/>
      <c r="G202" s="4" t="str">
        <f>'PCD adjustment'!G$43</f>
        <v>£m</v>
      </c>
      <c r="H202" s="4">
        <f>'PCD adjustment'!H$43</f>
        <v>0</v>
      </c>
      <c r="I202" s="4"/>
      <c r="J202" s="4"/>
      <c r="K202" s="4"/>
      <c r="L202" s="4"/>
      <c r="M202" s="4"/>
      <c r="N202" s="4"/>
      <c r="O202" s="4"/>
      <c r="P202" s="4"/>
      <c r="Q202" s="4"/>
      <c r="R202" s="4"/>
      <c r="S202" s="4"/>
      <c r="T202" s="4"/>
      <c r="U202" s="4"/>
      <c r="V202" s="4">
        <f>'PCD adjustment'!V$43</f>
        <v>0</v>
      </c>
      <c r="W202" s="4">
        <f>'PCD adjustment'!W$43</f>
        <v>0</v>
      </c>
      <c r="X202" s="4">
        <f>'PCD adjustment'!X$43</f>
        <v>0</v>
      </c>
      <c r="Y202" s="4">
        <f>'PCD adjustment'!Y$43</f>
        <v>0</v>
      </c>
      <c r="Z202" s="4">
        <f>'PCD adjustment'!Z$43</f>
        <v>0</v>
      </c>
      <c r="AA202" s="4">
        <f>'PCD adjustment'!AA$43</f>
        <v>0</v>
      </c>
      <c r="AB202" s="4">
        <f>'PCD adjustment'!AB$43</f>
        <v>0</v>
      </c>
      <c r="AC202" s="4">
        <f>'PCD adjustment'!AC$43</f>
        <v>0</v>
      </c>
    </row>
    <row r="203" spans="1:29" outlineLevel="5" x14ac:dyDescent="0.25">
      <c r="A203" s="11"/>
      <c r="B203" s="11"/>
      <c r="C203" s="18"/>
      <c r="D203" s="19"/>
      <c r="E203" s="12" t="str">
        <f>'PCD adjustment'!E$44</f>
        <v xml:space="preserve">Totex allowance for cost sharing - post PCD adjustment - standard enhancement cost sharing - real (WWN+) </v>
      </c>
      <c r="F203" s="4"/>
      <c r="G203" s="4" t="str">
        <f>'PCD adjustment'!G$44</f>
        <v>£m</v>
      </c>
      <c r="H203" s="4">
        <f>'PCD adjustment'!H$44</f>
        <v>0</v>
      </c>
      <c r="I203" s="4"/>
      <c r="J203" s="4"/>
      <c r="K203" s="4"/>
      <c r="L203" s="4"/>
      <c r="M203" s="4"/>
      <c r="N203" s="4"/>
      <c r="O203" s="4"/>
      <c r="P203" s="4"/>
      <c r="Q203" s="4"/>
      <c r="R203" s="4"/>
      <c r="S203" s="4"/>
      <c r="T203" s="4"/>
      <c r="U203" s="4"/>
      <c r="V203" s="4">
        <f>'PCD adjustment'!V$44</f>
        <v>0</v>
      </c>
      <c r="W203" s="4">
        <f>'PCD adjustment'!W$44</f>
        <v>0</v>
      </c>
      <c r="X203" s="4">
        <f>'PCD adjustment'!X$44</f>
        <v>0</v>
      </c>
      <c r="Y203" s="4">
        <f>'PCD adjustment'!Y$44</f>
        <v>0</v>
      </c>
      <c r="Z203" s="4">
        <f>'PCD adjustment'!Z$44</f>
        <v>0</v>
      </c>
      <c r="AA203" s="4">
        <f>'PCD adjustment'!AA$44</f>
        <v>0</v>
      </c>
      <c r="AB203" s="4">
        <f>'PCD adjustment'!AB$44</f>
        <v>0</v>
      </c>
      <c r="AC203" s="4">
        <f>'PCD adjustment'!AC$44</f>
        <v>0</v>
      </c>
    </row>
    <row r="204" spans="1:29" outlineLevel="5" x14ac:dyDescent="0.25">
      <c r="A204" s="11"/>
      <c r="B204" s="11"/>
      <c r="C204" s="18"/>
      <c r="D204" s="19"/>
      <c r="E204" s="12" t="str">
        <f>'PCD adjustment'!E$45</f>
        <v xml:space="preserve">Totex allowance for cost sharing - post PCD adjustment - standard enhancement cost sharing - real (BIO) </v>
      </c>
      <c r="F204" s="4"/>
      <c r="G204" s="4" t="str">
        <f>'PCD adjustment'!G$45</f>
        <v>£m</v>
      </c>
      <c r="H204" s="4">
        <f>'PCD adjustment'!H$45</f>
        <v>0</v>
      </c>
      <c r="I204" s="4"/>
      <c r="J204" s="4"/>
      <c r="K204" s="4"/>
      <c r="L204" s="4"/>
      <c r="M204" s="4"/>
      <c r="N204" s="4"/>
      <c r="O204" s="4"/>
      <c r="P204" s="4"/>
      <c r="Q204" s="4"/>
      <c r="R204" s="4"/>
      <c r="S204" s="4"/>
      <c r="T204" s="4"/>
      <c r="U204" s="4"/>
      <c r="V204" s="4">
        <f>'PCD adjustment'!V$45</f>
        <v>0</v>
      </c>
      <c r="W204" s="4">
        <f>'PCD adjustment'!W$45</f>
        <v>0</v>
      </c>
      <c r="X204" s="4">
        <f>'PCD adjustment'!X$45</f>
        <v>0</v>
      </c>
      <c r="Y204" s="4">
        <f>'PCD adjustment'!Y$45</f>
        <v>0</v>
      </c>
      <c r="Z204" s="4">
        <f>'PCD adjustment'!Z$45</f>
        <v>0</v>
      </c>
      <c r="AA204" s="4">
        <f>'PCD adjustment'!AA$45</f>
        <v>0</v>
      </c>
      <c r="AB204" s="4">
        <f>'PCD adjustment'!AB$45</f>
        <v>0</v>
      </c>
      <c r="AC204" s="4">
        <f>'PCD adjustment'!AC$45</f>
        <v>0</v>
      </c>
    </row>
    <row r="205" spans="1:29" outlineLevel="5" x14ac:dyDescent="0.25">
      <c r="A205" s="11"/>
      <c r="B205" s="11"/>
      <c r="C205" s="18"/>
      <c r="D205" s="19"/>
      <c r="E205" s="12" t="str">
        <f>'PCD adjustment'!E$46</f>
        <v xml:space="preserve">Totex allowance for cost sharing - post PCD adjustment - standard enhancement cost sharing - real (ADDN1) </v>
      </c>
      <c r="F205" s="4"/>
      <c r="G205" s="4" t="str">
        <f>'PCD adjustment'!G$46</f>
        <v>£m</v>
      </c>
      <c r="H205" s="4">
        <f>'PCD adjustment'!H$46</f>
        <v>0</v>
      </c>
      <c r="I205" s="4"/>
      <c r="J205" s="4"/>
      <c r="K205" s="4"/>
      <c r="L205" s="4"/>
      <c r="M205" s="4"/>
      <c r="N205" s="4"/>
      <c r="O205" s="4"/>
      <c r="P205" s="4"/>
      <c r="Q205" s="4"/>
      <c r="R205" s="4"/>
      <c r="S205" s="4"/>
      <c r="T205" s="4"/>
      <c r="U205" s="4"/>
      <c r="V205" s="4">
        <f>'PCD adjustment'!V$46</f>
        <v>0</v>
      </c>
      <c r="W205" s="4">
        <f>'PCD adjustment'!W$46</f>
        <v>0</v>
      </c>
      <c r="X205" s="4">
        <f>'PCD adjustment'!X$46</f>
        <v>0</v>
      </c>
      <c r="Y205" s="4">
        <f>'PCD adjustment'!Y$46</f>
        <v>0</v>
      </c>
      <c r="Z205" s="4">
        <f>'PCD adjustment'!Z$46</f>
        <v>0</v>
      </c>
      <c r="AA205" s="4">
        <f>'PCD adjustment'!AA$46</f>
        <v>0</v>
      </c>
      <c r="AB205" s="4">
        <f>'PCD adjustment'!AB$46</f>
        <v>0</v>
      </c>
      <c r="AC205" s="4">
        <f>'PCD adjustment'!AC$46</f>
        <v>0</v>
      </c>
    </row>
    <row r="206" spans="1:29" outlineLevel="5" x14ac:dyDescent="0.25">
      <c r="A206" s="11"/>
      <c r="B206" s="11"/>
      <c r="C206" s="18"/>
      <c r="D206" s="19"/>
      <c r="E206" s="12" t="str">
        <f>'PCD adjustment'!E$47</f>
        <v xml:space="preserve">Totex allowance for cost sharing - post PCD adjustment - standard enhancement cost sharing - real (ADDN2) </v>
      </c>
      <c r="F206" s="4"/>
      <c r="G206" s="4" t="str">
        <f>'PCD adjustment'!G$47</f>
        <v>£m</v>
      </c>
      <c r="H206" s="4">
        <f>'PCD adjustment'!H$47</f>
        <v>0</v>
      </c>
      <c r="I206" s="4"/>
      <c r="J206" s="4"/>
      <c r="K206" s="4"/>
      <c r="L206" s="4"/>
      <c r="M206" s="4"/>
      <c r="N206" s="4"/>
      <c r="O206" s="4"/>
      <c r="P206" s="4"/>
      <c r="Q206" s="4"/>
      <c r="R206" s="4"/>
      <c r="S206" s="4"/>
      <c r="T206" s="4"/>
      <c r="U206" s="4"/>
      <c r="V206" s="4">
        <f>'PCD adjustment'!V$47</f>
        <v>0</v>
      </c>
      <c r="W206" s="4">
        <f>'PCD adjustment'!W$47</f>
        <v>0</v>
      </c>
      <c r="X206" s="4">
        <f>'PCD adjustment'!X$47</f>
        <v>0</v>
      </c>
      <c r="Y206" s="4">
        <f>'PCD adjustment'!Y$47</f>
        <v>0</v>
      </c>
      <c r="Z206" s="4">
        <f>'PCD adjustment'!Z$47</f>
        <v>0</v>
      </c>
      <c r="AA206" s="4">
        <f>'PCD adjustment'!AA$47</f>
        <v>0</v>
      </c>
      <c r="AB206" s="4">
        <f>'PCD adjustment'!AB$47</f>
        <v>0</v>
      </c>
      <c r="AC206" s="4">
        <f>'PCD adjustment'!AC$47</f>
        <v>0</v>
      </c>
    </row>
    <row r="207" spans="1:29" outlineLevel="4" x14ac:dyDescent="0.25">
      <c r="E207" s="23" t="s">
        <v>523</v>
      </c>
      <c r="G207" s="23" t="s">
        <v>148</v>
      </c>
      <c r="H207" s="1">
        <f t="shared" ref="H207:H212" si="78">SUM(X207:AB207)</f>
        <v>0</v>
      </c>
      <c r="J207" s="1"/>
      <c r="K207" s="1"/>
      <c r="L207" s="1"/>
      <c r="M207" s="1"/>
      <c r="N207" s="1"/>
      <c r="O207" s="1"/>
      <c r="P207" s="1"/>
      <c r="Q207" s="1"/>
      <c r="R207" s="1"/>
      <c r="S207" s="1"/>
      <c r="T207" s="1"/>
      <c r="U207" s="1"/>
      <c r="V207" s="1">
        <f t="shared" ref="V207:AC212" si="79">V201*$F195</f>
        <v>0</v>
      </c>
      <c r="W207" s="1">
        <f t="shared" si="79"/>
        <v>0</v>
      </c>
      <c r="X207" s="1">
        <f t="shared" si="79"/>
        <v>0</v>
      </c>
      <c r="Y207" s="1">
        <f t="shared" si="79"/>
        <v>0</v>
      </c>
      <c r="Z207" s="1">
        <f t="shared" si="79"/>
        <v>0</v>
      </c>
      <c r="AA207" s="1">
        <f t="shared" si="79"/>
        <v>0</v>
      </c>
      <c r="AB207" s="1">
        <f t="shared" si="79"/>
        <v>0</v>
      </c>
      <c r="AC207" s="1">
        <f t="shared" si="79"/>
        <v>0</v>
      </c>
    </row>
    <row r="208" spans="1:29" outlineLevel="5" x14ac:dyDescent="0.25">
      <c r="E208" s="23" t="s">
        <v>524</v>
      </c>
      <c r="G208" s="23" t="s">
        <v>148</v>
      </c>
      <c r="H208" s="1">
        <f t="shared" si="78"/>
        <v>0</v>
      </c>
      <c r="J208" s="1"/>
      <c r="K208" s="1"/>
      <c r="L208" s="1"/>
      <c r="M208" s="1"/>
      <c r="N208" s="1"/>
      <c r="O208" s="1"/>
      <c r="P208" s="1"/>
      <c r="Q208" s="1"/>
      <c r="R208" s="1"/>
      <c r="S208" s="1"/>
      <c r="T208" s="1"/>
      <c r="U208" s="1"/>
      <c r="V208" s="1">
        <f t="shared" si="79"/>
        <v>0</v>
      </c>
      <c r="W208" s="1">
        <f t="shared" si="79"/>
        <v>0</v>
      </c>
      <c r="X208" s="1">
        <f t="shared" si="79"/>
        <v>0</v>
      </c>
      <c r="Y208" s="1">
        <f t="shared" si="79"/>
        <v>0</v>
      </c>
      <c r="Z208" s="1">
        <f t="shared" si="79"/>
        <v>0</v>
      </c>
      <c r="AA208" s="1">
        <f t="shared" si="79"/>
        <v>0</v>
      </c>
      <c r="AB208" s="1">
        <f t="shared" si="79"/>
        <v>0</v>
      </c>
      <c r="AC208" s="1">
        <f t="shared" si="79"/>
        <v>0</v>
      </c>
    </row>
    <row r="209" spans="1:29" outlineLevel="5" x14ac:dyDescent="0.25">
      <c r="E209" s="23" t="s">
        <v>525</v>
      </c>
      <c r="G209" s="23" t="s">
        <v>148</v>
      </c>
      <c r="H209" s="1">
        <f t="shared" si="78"/>
        <v>0</v>
      </c>
      <c r="J209" s="1"/>
      <c r="K209" s="1"/>
      <c r="L209" s="1"/>
      <c r="M209" s="1"/>
      <c r="N209" s="1"/>
      <c r="O209" s="1"/>
      <c r="P209" s="1"/>
      <c r="Q209" s="1"/>
      <c r="R209" s="1"/>
      <c r="S209" s="1"/>
      <c r="T209" s="1"/>
      <c r="U209" s="1"/>
      <c r="V209" s="1">
        <f t="shared" si="79"/>
        <v>0</v>
      </c>
      <c r="W209" s="1">
        <f t="shared" si="79"/>
        <v>0</v>
      </c>
      <c r="X209" s="1">
        <f t="shared" si="79"/>
        <v>0</v>
      </c>
      <c r="Y209" s="1">
        <f t="shared" si="79"/>
        <v>0</v>
      </c>
      <c r="Z209" s="1">
        <f t="shared" si="79"/>
        <v>0</v>
      </c>
      <c r="AA209" s="1">
        <f t="shared" si="79"/>
        <v>0</v>
      </c>
      <c r="AB209" s="1">
        <f t="shared" si="79"/>
        <v>0</v>
      </c>
      <c r="AC209" s="1">
        <f t="shared" si="79"/>
        <v>0</v>
      </c>
    </row>
    <row r="210" spans="1:29" outlineLevel="5" x14ac:dyDescent="0.25">
      <c r="E210" s="23" t="s">
        <v>526</v>
      </c>
      <c r="G210" s="23" t="s">
        <v>148</v>
      </c>
      <c r="H210" s="1">
        <f t="shared" si="78"/>
        <v>0</v>
      </c>
      <c r="J210" s="1"/>
      <c r="K210" s="1"/>
      <c r="L210" s="1"/>
      <c r="M210" s="1"/>
      <c r="N210" s="1"/>
      <c r="O210" s="1"/>
      <c r="P210" s="1"/>
      <c r="Q210" s="1"/>
      <c r="R210" s="1"/>
      <c r="S210" s="1"/>
      <c r="T210" s="1"/>
      <c r="U210" s="1"/>
      <c r="V210" s="1">
        <f t="shared" si="79"/>
        <v>0</v>
      </c>
      <c r="W210" s="1">
        <f t="shared" si="79"/>
        <v>0</v>
      </c>
      <c r="X210" s="1">
        <f t="shared" si="79"/>
        <v>0</v>
      </c>
      <c r="Y210" s="1">
        <f t="shared" si="79"/>
        <v>0</v>
      </c>
      <c r="Z210" s="1">
        <f t="shared" si="79"/>
        <v>0</v>
      </c>
      <c r="AA210" s="1">
        <f t="shared" si="79"/>
        <v>0</v>
      </c>
      <c r="AB210" s="1">
        <f t="shared" si="79"/>
        <v>0</v>
      </c>
      <c r="AC210" s="1">
        <f t="shared" si="79"/>
        <v>0</v>
      </c>
    </row>
    <row r="211" spans="1:29" outlineLevel="5" x14ac:dyDescent="0.25">
      <c r="E211" s="23" t="s">
        <v>527</v>
      </c>
      <c r="G211" s="23" t="s">
        <v>148</v>
      </c>
      <c r="H211" s="1">
        <f t="shared" si="78"/>
        <v>0</v>
      </c>
      <c r="J211" s="1"/>
      <c r="K211" s="1"/>
      <c r="L211" s="1"/>
      <c r="M211" s="1"/>
      <c r="N211" s="1"/>
      <c r="O211" s="1"/>
      <c r="P211" s="1"/>
      <c r="Q211" s="1"/>
      <c r="R211" s="1"/>
      <c r="S211" s="1"/>
      <c r="T211" s="1"/>
      <c r="U211" s="1"/>
      <c r="V211" s="1">
        <f t="shared" si="79"/>
        <v>0</v>
      </c>
      <c r="W211" s="1">
        <f t="shared" si="79"/>
        <v>0</v>
      </c>
      <c r="X211" s="1">
        <f t="shared" si="79"/>
        <v>0</v>
      </c>
      <c r="Y211" s="1">
        <f t="shared" si="79"/>
        <v>0</v>
      </c>
      <c r="Z211" s="1">
        <f t="shared" si="79"/>
        <v>0</v>
      </c>
      <c r="AA211" s="1">
        <f t="shared" si="79"/>
        <v>0</v>
      </c>
      <c r="AB211" s="1">
        <f t="shared" si="79"/>
        <v>0</v>
      </c>
      <c r="AC211" s="1">
        <f t="shared" si="79"/>
        <v>0</v>
      </c>
    </row>
    <row r="212" spans="1:29" outlineLevel="5" x14ac:dyDescent="0.25">
      <c r="E212" s="23" t="s">
        <v>528</v>
      </c>
      <c r="G212" s="23" t="s">
        <v>148</v>
      </c>
      <c r="H212" s="1">
        <f t="shared" si="78"/>
        <v>0</v>
      </c>
      <c r="J212" s="1"/>
      <c r="K212" s="1"/>
      <c r="L212" s="1"/>
      <c r="M212" s="1"/>
      <c r="N212" s="1"/>
      <c r="O212" s="1"/>
      <c r="P212" s="1"/>
      <c r="Q212" s="1"/>
      <c r="R212" s="1"/>
      <c r="S212" s="1"/>
      <c r="T212" s="1"/>
      <c r="U212" s="1"/>
      <c r="V212" s="1">
        <f t="shared" si="79"/>
        <v>0</v>
      </c>
      <c r="W212" s="1">
        <f t="shared" si="79"/>
        <v>0</v>
      </c>
      <c r="X212" s="1">
        <f t="shared" si="79"/>
        <v>0</v>
      </c>
      <c r="Y212" s="1">
        <f t="shared" si="79"/>
        <v>0</v>
      </c>
      <c r="Z212" s="1">
        <f t="shared" si="79"/>
        <v>0</v>
      </c>
      <c r="AA212" s="1">
        <f t="shared" si="79"/>
        <v>0</v>
      </c>
      <c r="AB212" s="1">
        <f t="shared" si="79"/>
        <v>0</v>
      </c>
      <c r="AC212" s="1">
        <f t="shared" si="79"/>
        <v>0</v>
      </c>
    </row>
    <row r="213" spans="1:29" outlineLevel="3" x14ac:dyDescent="0.25"/>
    <row r="214" spans="1:29" outlineLevel="3" x14ac:dyDescent="0.25"/>
    <row r="215" spans="1:29" outlineLevel="3" x14ac:dyDescent="0.25">
      <c r="B215" s="22" t="s">
        <v>529</v>
      </c>
    </row>
    <row r="216" spans="1:29" outlineLevel="4" x14ac:dyDescent="0.25">
      <c r="E216" s="23" t="str">
        <f t="shared" ref="E216:AC216" si="80">E$207</f>
        <v xml:space="preserve">Net totex available for adjustment - standard enhancement - wage growth - construction - real (WR) </v>
      </c>
      <c r="F216" s="1"/>
      <c r="G216" s="1" t="str">
        <f t="shared" si="80"/>
        <v>£m</v>
      </c>
      <c r="H216" s="1">
        <f t="shared" si="80"/>
        <v>0</v>
      </c>
      <c r="I216" s="1"/>
      <c r="J216" s="1"/>
      <c r="K216" s="1"/>
      <c r="L216" s="1"/>
      <c r="M216" s="1"/>
      <c r="N216" s="1"/>
      <c r="O216" s="1"/>
      <c r="P216" s="1"/>
      <c r="Q216" s="1"/>
      <c r="R216" s="1"/>
      <c r="S216" s="1"/>
      <c r="T216" s="1"/>
      <c r="U216" s="1"/>
      <c r="V216" s="1">
        <f t="shared" si="80"/>
        <v>0</v>
      </c>
      <c r="W216" s="1">
        <f t="shared" si="80"/>
        <v>0</v>
      </c>
      <c r="X216" s="1">
        <f t="shared" si="80"/>
        <v>0</v>
      </c>
      <c r="Y216" s="1">
        <f t="shared" si="80"/>
        <v>0</v>
      </c>
      <c r="Z216" s="1">
        <f t="shared" si="80"/>
        <v>0</v>
      </c>
      <c r="AA216" s="1">
        <f t="shared" si="80"/>
        <v>0</v>
      </c>
      <c r="AB216" s="1">
        <f t="shared" si="80"/>
        <v>0</v>
      </c>
      <c r="AC216" s="1">
        <f t="shared" si="80"/>
        <v>0</v>
      </c>
    </row>
    <row r="217" spans="1:29" outlineLevel="5" x14ac:dyDescent="0.25">
      <c r="E217" s="23" t="str">
        <f t="shared" ref="E217:AC217" si="81">E$208</f>
        <v xml:space="preserve">Net totex available for adjustment - standard enhancement - wage growth - construction - real (WN+) </v>
      </c>
      <c r="F217" s="1"/>
      <c r="G217" s="1" t="str">
        <f t="shared" si="81"/>
        <v>£m</v>
      </c>
      <c r="H217" s="1">
        <f t="shared" si="81"/>
        <v>0</v>
      </c>
      <c r="I217" s="1"/>
      <c r="J217" s="1"/>
      <c r="K217" s="1"/>
      <c r="L217" s="1"/>
      <c r="M217" s="1"/>
      <c r="N217" s="1"/>
      <c r="O217" s="1"/>
      <c r="P217" s="1"/>
      <c r="Q217" s="1"/>
      <c r="R217" s="1"/>
      <c r="S217" s="1"/>
      <c r="T217" s="1"/>
      <c r="U217" s="1"/>
      <c r="V217" s="1">
        <f t="shared" si="81"/>
        <v>0</v>
      </c>
      <c r="W217" s="1">
        <f t="shared" si="81"/>
        <v>0</v>
      </c>
      <c r="X217" s="1">
        <f t="shared" si="81"/>
        <v>0</v>
      </c>
      <c r="Y217" s="1">
        <f t="shared" si="81"/>
        <v>0</v>
      </c>
      <c r="Z217" s="1">
        <f t="shared" si="81"/>
        <v>0</v>
      </c>
      <c r="AA217" s="1">
        <f t="shared" si="81"/>
        <v>0</v>
      </c>
      <c r="AB217" s="1">
        <f t="shared" si="81"/>
        <v>0</v>
      </c>
      <c r="AC217" s="1">
        <f t="shared" si="81"/>
        <v>0</v>
      </c>
    </row>
    <row r="218" spans="1:29" outlineLevel="5" x14ac:dyDescent="0.25">
      <c r="E218" s="23" t="str">
        <f t="shared" ref="E218:AC218" si="82">E$209</f>
        <v xml:space="preserve">Net totex available for adjustment - standard enhancement - wage growth - construction - real (WWN+) </v>
      </c>
      <c r="F218" s="1"/>
      <c r="G218" s="1" t="str">
        <f t="shared" si="82"/>
        <v>£m</v>
      </c>
      <c r="H218" s="1">
        <f t="shared" si="82"/>
        <v>0</v>
      </c>
      <c r="I218" s="1"/>
      <c r="J218" s="1"/>
      <c r="K218" s="1"/>
      <c r="L218" s="1"/>
      <c r="M218" s="1"/>
      <c r="N218" s="1"/>
      <c r="O218" s="1"/>
      <c r="P218" s="1"/>
      <c r="Q218" s="1"/>
      <c r="R218" s="1"/>
      <c r="S218" s="1"/>
      <c r="T218" s="1"/>
      <c r="U218" s="1"/>
      <c r="V218" s="1">
        <f t="shared" si="82"/>
        <v>0</v>
      </c>
      <c r="W218" s="1">
        <f t="shared" si="82"/>
        <v>0</v>
      </c>
      <c r="X218" s="1">
        <f t="shared" si="82"/>
        <v>0</v>
      </c>
      <c r="Y218" s="1">
        <f t="shared" si="82"/>
        <v>0</v>
      </c>
      <c r="Z218" s="1">
        <f t="shared" si="82"/>
        <v>0</v>
      </c>
      <c r="AA218" s="1">
        <f t="shared" si="82"/>
        <v>0</v>
      </c>
      <c r="AB218" s="1">
        <f t="shared" si="82"/>
        <v>0</v>
      </c>
      <c r="AC218" s="1">
        <f t="shared" si="82"/>
        <v>0</v>
      </c>
    </row>
    <row r="219" spans="1:29" outlineLevel="5" x14ac:dyDescent="0.25">
      <c r="E219" s="23" t="str">
        <f t="shared" ref="E219:AC219" si="83">E$210</f>
        <v xml:space="preserve">Net totex available for adjustment - standard enhancement - wage growth - construction - real (BIO) </v>
      </c>
      <c r="F219" s="1"/>
      <c r="G219" s="1" t="str">
        <f t="shared" si="83"/>
        <v>£m</v>
      </c>
      <c r="H219" s="1">
        <f t="shared" si="83"/>
        <v>0</v>
      </c>
      <c r="I219" s="1"/>
      <c r="J219" s="1"/>
      <c r="K219" s="1"/>
      <c r="L219" s="1"/>
      <c r="M219" s="1"/>
      <c r="N219" s="1"/>
      <c r="O219" s="1"/>
      <c r="P219" s="1"/>
      <c r="Q219" s="1"/>
      <c r="R219" s="1"/>
      <c r="S219" s="1"/>
      <c r="T219" s="1"/>
      <c r="U219" s="1"/>
      <c r="V219" s="1">
        <f t="shared" si="83"/>
        <v>0</v>
      </c>
      <c r="W219" s="1">
        <f t="shared" si="83"/>
        <v>0</v>
      </c>
      <c r="X219" s="1">
        <f t="shared" si="83"/>
        <v>0</v>
      </c>
      <c r="Y219" s="1">
        <f t="shared" si="83"/>
        <v>0</v>
      </c>
      <c r="Z219" s="1">
        <f t="shared" si="83"/>
        <v>0</v>
      </c>
      <c r="AA219" s="1">
        <f t="shared" si="83"/>
        <v>0</v>
      </c>
      <c r="AB219" s="1">
        <f t="shared" si="83"/>
        <v>0</v>
      </c>
      <c r="AC219" s="1">
        <f t="shared" si="83"/>
        <v>0</v>
      </c>
    </row>
    <row r="220" spans="1:29" outlineLevel="5" x14ac:dyDescent="0.25">
      <c r="E220" s="23" t="str">
        <f t="shared" ref="E220:AC220" si="84">E$211</f>
        <v xml:space="preserve">Net totex available for adjustment - standard enhancement - wage growth - construction - real (ADDN1) </v>
      </c>
      <c r="F220" s="1"/>
      <c r="G220" s="1" t="str">
        <f t="shared" si="84"/>
        <v>£m</v>
      </c>
      <c r="H220" s="1">
        <f t="shared" si="84"/>
        <v>0</v>
      </c>
      <c r="I220" s="1"/>
      <c r="J220" s="1"/>
      <c r="K220" s="1"/>
      <c r="L220" s="1"/>
      <c r="M220" s="1"/>
      <c r="N220" s="1"/>
      <c r="O220" s="1"/>
      <c r="P220" s="1"/>
      <c r="Q220" s="1"/>
      <c r="R220" s="1"/>
      <c r="S220" s="1"/>
      <c r="T220" s="1"/>
      <c r="U220" s="1"/>
      <c r="V220" s="1">
        <f t="shared" si="84"/>
        <v>0</v>
      </c>
      <c r="W220" s="1">
        <f t="shared" si="84"/>
        <v>0</v>
      </c>
      <c r="X220" s="1">
        <f t="shared" si="84"/>
        <v>0</v>
      </c>
      <c r="Y220" s="1">
        <f t="shared" si="84"/>
        <v>0</v>
      </c>
      <c r="Z220" s="1">
        <f t="shared" si="84"/>
        <v>0</v>
      </c>
      <c r="AA220" s="1">
        <f t="shared" si="84"/>
        <v>0</v>
      </c>
      <c r="AB220" s="1">
        <f t="shared" si="84"/>
        <v>0</v>
      </c>
      <c r="AC220" s="1">
        <f t="shared" si="84"/>
        <v>0</v>
      </c>
    </row>
    <row r="221" spans="1:29" outlineLevel="5" x14ac:dyDescent="0.25">
      <c r="E221" s="23" t="str">
        <f t="shared" ref="E221:AC221" si="85">E$212</f>
        <v xml:space="preserve">Net totex available for adjustment - standard enhancement - wage growth - construction - real (ADDN2) </v>
      </c>
      <c r="F221" s="1"/>
      <c r="G221" s="1" t="str">
        <f t="shared" si="85"/>
        <v>£m</v>
      </c>
      <c r="H221" s="1">
        <f t="shared" si="85"/>
        <v>0</v>
      </c>
      <c r="I221" s="1"/>
      <c r="J221" s="1"/>
      <c r="K221" s="1"/>
      <c r="L221" s="1"/>
      <c r="M221" s="1"/>
      <c r="N221" s="1"/>
      <c r="O221" s="1"/>
      <c r="P221" s="1"/>
      <c r="Q221" s="1"/>
      <c r="R221" s="1"/>
      <c r="S221" s="1"/>
      <c r="T221" s="1"/>
      <c r="U221" s="1"/>
      <c r="V221" s="1">
        <f t="shared" si="85"/>
        <v>0</v>
      </c>
      <c r="W221" s="1">
        <f t="shared" si="85"/>
        <v>0</v>
      </c>
      <c r="X221" s="1">
        <f t="shared" si="85"/>
        <v>0</v>
      </c>
      <c r="Y221" s="1">
        <f t="shared" si="85"/>
        <v>0</v>
      </c>
      <c r="Z221" s="1">
        <f t="shared" si="85"/>
        <v>0</v>
      </c>
      <c r="AA221" s="1">
        <f t="shared" si="85"/>
        <v>0</v>
      </c>
      <c r="AB221" s="1">
        <f t="shared" si="85"/>
        <v>0</v>
      </c>
      <c r="AC221" s="1">
        <f t="shared" si="85"/>
        <v>0</v>
      </c>
    </row>
    <row r="222" spans="1:29" outlineLevel="4" x14ac:dyDescent="0.25">
      <c r="E222" s="23" t="str">
        <f t="shared" ref="E222:AC222" si="86">E$190</f>
        <v>Real adjustment factor for wages - enhancement</v>
      </c>
      <c r="F222" s="2"/>
      <c r="G222" s="2" t="str">
        <f t="shared" si="86"/>
        <v>%</v>
      </c>
      <c r="H222" s="2"/>
      <c r="I222" s="2"/>
      <c r="J222" s="2"/>
      <c r="K222" s="2"/>
      <c r="L222" s="2"/>
      <c r="M222" s="2"/>
      <c r="N222" s="2"/>
      <c r="O222" s="2"/>
      <c r="P222" s="2"/>
      <c r="Q222" s="2"/>
      <c r="R222" s="2"/>
      <c r="S222" s="2"/>
      <c r="T222" s="2"/>
      <c r="U222" s="2"/>
      <c r="V222" s="2">
        <f t="shared" si="86"/>
        <v>0</v>
      </c>
      <c r="W222" s="2">
        <f t="shared" si="86"/>
        <v>0</v>
      </c>
      <c r="X222" s="2">
        <f t="shared" si="86"/>
        <v>0</v>
      </c>
      <c r="Y222" s="2">
        <f t="shared" si="86"/>
        <v>0</v>
      </c>
      <c r="Z222" s="2">
        <f t="shared" si="86"/>
        <v>0</v>
      </c>
      <c r="AA222" s="2">
        <f t="shared" si="86"/>
        <v>0</v>
      </c>
      <c r="AB222" s="2">
        <f t="shared" si="86"/>
        <v>0</v>
      </c>
      <c r="AC222" s="2">
        <f t="shared" si="86"/>
        <v>0</v>
      </c>
    </row>
    <row r="223" spans="1:29" outlineLevel="4" x14ac:dyDescent="0.25">
      <c r="A223" s="11"/>
      <c r="B223" s="11"/>
      <c r="C223" s="18"/>
      <c r="D223" s="19"/>
      <c r="E223" s="12" t="str">
        <f>Time!E$54</f>
        <v>Forecast period flag</v>
      </c>
      <c r="F223" s="3"/>
      <c r="G223" s="3" t="str">
        <f>Time!G$54</f>
        <v>flag</v>
      </c>
      <c r="H223" s="3"/>
      <c r="I223" s="3"/>
      <c r="J223" s="3"/>
      <c r="K223" s="3"/>
      <c r="L223" s="3"/>
      <c r="M223" s="3"/>
      <c r="N223" s="3"/>
      <c r="O223" s="3"/>
      <c r="P223" s="3"/>
      <c r="Q223" s="3"/>
      <c r="R223" s="3"/>
      <c r="S223" s="3"/>
      <c r="T223" s="3"/>
      <c r="U223" s="3"/>
      <c r="V223" s="3">
        <f>Time!V$54</f>
        <v>0</v>
      </c>
      <c r="W223" s="3">
        <f>Time!W$54</f>
        <v>1</v>
      </c>
      <c r="X223" s="3">
        <f>Time!X$54</f>
        <v>1</v>
      </c>
      <c r="Y223" s="3">
        <f>Time!Y$54</f>
        <v>1</v>
      </c>
      <c r="Z223" s="3">
        <f>Time!Z$54</f>
        <v>1</v>
      </c>
      <c r="AA223" s="3">
        <f>Time!AA$54</f>
        <v>1</v>
      </c>
      <c r="AB223" s="3">
        <f>Time!AB$54</f>
        <v>1</v>
      </c>
      <c r="AC223" s="3">
        <f>Time!AC$54</f>
        <v>0</v>
      </c>
    </row>
    <row r="224" spans="1:29" outlineLevel="4" x14ac:dyDescent="0.25">
      <c r="E224" s="23" t="s">
        <v>530</v>
      </c>
      <c r="G224" s="23" t="s">
        <v>148</v>
      </c>
      <c r="H224" s="1">
        <f t="shared" ref="H224:H229" si="87">SUM(X224:AB224)</f>
        <v>0</v>
      </c>
      <c r="J224" s="1"/>
      <c r="K224" s="1"/>
      <c r="L224" s="1"/>
      <c r="M224" s="1"/>
      <c r="N224" s="1"/>
      <c r="O224" s="1"/>
      <c r="P224" s="1"/>
      <c r="Q224" s="1"/>
      <c r="R224" s="1"/>
      <c r="S224" s="1"/>
      <c r="T224" s="1"/>
      <c r="U224" s="1"/>
      <c r="V224" s="1">
        <f t="shared" ref="V224:AC229" si="88">IF(V$223=1,V216*V$222,0)</f>
        <v>0</v>
      </c>
      <c r="W224" s="1">
        <f t="shared" si="88"/>
        <v>0</v>
      </c>
      <c r="X224" s="1">
        <f t="shared" si="88"/>
        <v>0</v>
      </c>
      <c r="Y224" s="1">
        <f t="shared" si="88"/>
        <v>0</v>
      </c>
      <c r="Z224" s="1">
        <f t="shared" si="88"/>
        <v>0</v>
      </c>
      <c r="AA224" s="1">
        <f t="shared" si="88"/>
        <v>0</v>
      </c>
      <c r="AB224" s="1">
        <f t="shared" si="88"/>
        <v>0</v>
      </c>
      <c r="AC224" s="1">
        <f t="shared" si="88"/>
        <v>0</v>
      </c>
    </row>
    <row r="225" spans="2:29" outlineLevel="5" x14ac:dyDescent="0.25">
      <c r="E225" s="23" t="s">
        <v>531</v>
      </c>
      <c r="G225" s="23" t="s">
        <v>148</v>
      </c>
      <c r="H225" s="1">
        <f t="shared" si="87"/>
        <v>0</v>
      </c>
      <c r="J225" s="1"/>
      <c r="K225" s="1"/>
      <c r="L225" s="1"/>
      <c r="M225" s="1"/>
      <c r="N225" s="1"/>
      <c r="O225" s="1"/>
      <c r="P225" s="1"/>
      <c r="Q225" s="1"/>
      <c r="R225" s="1"/>
      <c r="S225" s="1"/>
      <c r="T225" s="1"/>
      <c r="U225" s="1"/>
      <c r="V225" s="1">
        <f t="shared" si="88"/>
        <v>0</v>
      </c>
      <c r="W225" s="1">
        <f t="shared" si="88"/>
        <v>0</v>
      </c>
      <c r="X225" s="1">
        <f t="shared" si="88"/>
        <v>0</v>
      </c>
      <c r="Y225" s="1">
        <f t="shared" si="88"/>
        <v>0</v>
      </c>
      <c r="Z225" s="1">
        <f t="shared" si="88"/>
        <v>0</v>
      </c>
      <c r="AA225" s="1">
        <f t="shared" si="88"/>
        <v>0</v>
      </c>
      <c r="AB225" s="1">
        <f t="shared" si="88"/>
        <v>0</v>
      </c>
      <c r="AC225" s="1">
        <f t="shared" si="88"/>
        <v>0</v>
      </c>
    </row>
    <row r="226" spans="2:29" outlineLevel="5" x14ac:dyDescent="0.25">
      <c r="E226" s="23" t="s">
        <v>532</v>
      </c>
      <c r="G226" s="23" t="s">
        <v>148</v>
      </c>
      <c r="H226" s="1">
        <f t="shared" si="87"/>
        <v>0</v>
      </c>
      <c r="J226" s="1"/>
      <c r="K226" s="1"/>
      <c r="L226" s="1"/>
      <c r="M226" s="1"/>
      <c r="N226" s="1"/>
      <c r="O226" s="1"/>
      <c r="P226" s="1"/>
      <c r="Q226" s="1"/>
      <c r="R226" s="1"/>
      <c r="S226" s="1"/>
      <c r="T226" s="1"/>
      <c r="U226" s="1"/>
      <c r="V226" s="1">
        <f t="shared" si="88"/>
        <v>0</v>
      </c>
      <c r="W226" s="1">
        <f t="shared" si="88"/>
        <v>0</v>
      </c>
      <c r="X226" s="1">
        <f t="shared" si="88"/>
        <v>0</v>
      </c>
      <c r="Y226" s="1">
        <f t="shared" si="88"/>
        <v>0</v>
      </c>
      <c r="Z226" s="1">
        <f t="shared" si="88"/>
        <v>0</v>
      </c>
      <c r="AA226" s="1">
        <f t="shared" si="88"/>
        <v>0</v>
      </c>
      <c r="AB226" s="1">
        <f t="shared" si="88"/>
        <v>0</v>
      </c>
      <c r="AC226" s="1">
        <f t="shared" si="88"/>
        <v>0</v>
      </c>
    </row>
    <row r="227" spans="2:29" outlineLevel="5" x14ac:dyDescent="0.25">
      <c r="E227" s="23" t="s">
        <v>533</v>
      </c>
      <c r="G227" s="23" t="s">
        <v>148</v>
      </c>
      <c r="H227" s="1">
        <f t="shared" si="87"/>
        <v>0</v>
      </c>
      <c r="J227" s="1"/>
      <c r="K227" s="1"/>
      <c r="L227" s="1"/>
      <c r="M227" s="1"/>
      <c r="N227" s="1"/>
      <c r="O227" s="1"/>
      <c r="P227" s="1"/>
      <c r="Q227" s="1"/>
      <c r="R227" s="1"/>
      <c r="S227" s="1"/>
      <c r="T227" s="1"/>
      <c r="U227" s="1"/>
      <c r="V227" s="1">
        <f t="shared" si="88"/>
        <v>0</v>
      </c>
      <c r="W227" s="1">
        <f t="shared" si="88"/>
        <v>0</v>
      </c>
      <c r="X227" s="1">
        <f t="shared" si="88"/>
        <v>0</v>
      </c>
      <c r="Y227" s="1">
        <f t="shared" si="88"/>
        <v>0</v>
      </c>
      <c r="Z227" s="1">
        <f t="shared" si="88"/>
        <v>0</v>
      </c>
      <c r="AA227" s="1">
        <f t="shared" si="88"/>
        <v>0</v>
      </c>
      <c r="AB227" s="1">
        <f t="shared" si="88"/>
        <v>0</v>
      </c>
      <c r="AC227" s="1">
        <f t="shared" si="88"/>
        <v>0</v>
      </c>
    </row>
    <row r="228" spans="2:29" outlineLevel="5" x14ac:dyDescent="0.25">
      <c r="E228" s="23" t="s">
        <v>534</v>
      </c>
      <c r="G228" s="23" t="s">
        <v>148</v>
      </c>
      <c r="H228" s="1">
        <f t="shared" si="87"/>
        <v>0</v>
      </c>
      <c r="J228" s="1"/>
      <c r="K228" s="1"/>
      <c r="L228" s="1"/>
      <c r="M228" s="1"/>
      <c r="N228" s="1"/>
      <c r="O228" s="1"/>
      <c r="P228" s="1"/>
      <c r="Q228" s="1"/>
      <c r="R228" s="1"/>
      <c r="S228" s="1"/>
      <c r="T228" s="1"/>
      <c r="U228" s="1"/>
      <c r="V228" s="1">
        <f t="shared" si="88"/>
        <v>0</v>
      </c>
      <c r="W228" s="1">
        <f t="shared" si="88"/>
        <v>0</v>
      </c>
      <c r="X228" s="1">
        <f t="shared" si="88"/>
        <v>0</v>
      </c>
      <c r="Y228" s="1">
        <f t="shared" si="88"/>
        <v>0</v>
      </c>
      <c r="Z228" s="1">
        <f t="shared" si="88"/>
        <v>0</v>
      </c>
      <c r="AA228" s="1">
        <f t="shared" si="88"/>
        <v>0</v>
      </c>
      <c r="AB228" s="1">
        <f t="shared" si="88"/>
        <v>0</v>
      </c>
      <c r="AC228" s="1">
        <f t="shared" si="88"/>
        <v>0</v>
      </c>
    </row>
    <row r="229" spans="2:29" outlineLevel="5" x14ac:dyDescent="0.25">
      <c r="E229" s="23" t="s">
        <v>535</v>
      </c>
      <c r="G229" s="23" t="s">
        <v>148</v>
      </c>
      <c r="H229" s="1">
        <f t="shared" si="87"/>
        <v>0</v>
      </c>
      <c r="J229" s="1"/>
      <c r="K229" s="1"/>
      <c r="L229" s="1"/>
      <c r="M229" s="1"/>
      <c r="N229" s="1"/>
      <c r="O229" s="1"/>
      <c r="P229" s="1"/>
      <c r="Q229" s="1"/>
      <c r="R229" s="1"/>
      <c r="S229" s="1"/>
      <c r="T229" s="1"/>
      <c r="U229" s="1"/>
      <c r="V229" s="1">
        <f t="shared" si="88"/>
        <v>0</v>
      </c>
      <c r="W229" s="1">
        <f t="shared" si="88"/>
        <v>0</v>
      </c>
      <c r="X229" s="1">
        <f t="shared" si="88"/>
        <v>0</v>
      </c>
      <c r="Y229" s="1">
        <f t="shared" si="88"/>
        <v>0</v>
      </c>
      <c r="Z229" s="1">
        <f t="shared" si="88"/>
        <v>0</v>
      </c>
      <c r="AA229" s="1">
        <f t="shared" si="88"/>
        <v>0</v>
      </c>
      <c r="AB229" s="1">
        <f t="shared" si="88"/>
        <v>0</v>
      </c>
      <c r="AC229" s="1">
        <f t="shared" si="88"/>
        <v>0</v>
      </c>
    </row>
    <row r="230" spans="2:29" outlineLevel="3" x14ac:dyDescent="0.25"/>
    <row r="231" spans="2:29" outlineLevel="3" x14ac:dyDescent="0.25"/>
    <row r="232" spans="2:29" outlineLevel="3" x14ac:dyDescent="0.25">
      <c r="B232" s="22" t="s">
        <v>536</v>
      </c>
    </row>
    <row r="233" spans="2:29" outlineLevel="4" x14ac:dyDescent="0.25">
      <c r="E233" s="23" t="str">
        <f t="shared" ref="E233:AC233" si="89">E$224</f>
        <v xml:space="preserve">Net totex post adjustment - standard enhancement - wage growth - construction - real (WR) </v>
      </c>
      <c r="F233" s="1"/>
      <c r="G233" s="1" t="str">
        <f t="shared" si="89"/>
        <v>£m</v>
      </c>
      <c r="H233" s="1">
        <f t="shared" si="89"/>
        <v>0</v>
      </c>
      <c r="I233" s="1"/>
      <c r="J233" s="1"/>
      <c r="K233" s="1"/>
      <c r="L233" s="1"/>
      <c r="M233" s="1"/>
      <c r="N233" s="1"/>
      <c r="O233" s="1"/>
      <c r="P233" s="1"/>
      <c r="Q233" s="1"/>
      <c r="R233" s="1"/>
      <c r="S233" s="1"/>
      <c r="T233" s="1"/>
      <c r="U233" s="1"/>
      <c r="V233" s="1">
        <f t="shared" si="89"/>
        <v>0</v>
      </c>
      <c r="W233" s="1">
        <f t="shared" si="89"/>
        <v>0</v>
      </c>
      <c r="X233" s="1">
        <f t="shared" si="89"/>
        <v>0</v>
      </c>
      <c r="Y233" s="1">
        <f t="shared" si="89"/>
        <v>0</v>
      </c>
      <c r="Z233" s="1">
        <f t="shared" si="89"/>
        <v>0</v>
      </c>
      <c r="AA233" s="1">
        <f t="shared" si="89"/>
        <v>0</v>
      </c>
      <c r="AB233" s="1">
        <f t="shared" si="89"/>
        <v>0</v>
      </c>
      <c r="AC233" s="1">
        <f t="shared" si="89"/>
        <v>0</v>
      </c>
    </row>
    <row r="234" spans="2:29" outlineLevel="5" x14ac:dyDescent="0.25">
      <c r="E234" s="23" t="str">
        <f t="shared" ref="E234:AC234" si="90">E$225</f>
        <v xml:space="preserve">Net totex post adjustment - standard enhancement - wage growth - construction - real (WN+) </v>
      </c>
      <c r="F234" s="1"/>
      <c r="G234" s="1" t="str">
        <f t="shared" si="90"/>
        <v>£m</v>
      </c>
      <c r="H234" s="1">
        <f t="shared" si="90"/>
        <v>0</v>
      </c>
      <c r="I234" s="1"/>
      <c r="J234" s="1"/>
      <c r="K234" s="1"/>
      <c r="L234" s="1"/>
      <c r="M234" s="1"/>
      <c r="N234" s="1"/>
      <c r="O234" s="1"/>
      <c r="P234" s="1"/>
      <c r="Q234" s="1"/>
      <c r="R234" s="1"/>
      <c r="S234" s="1"/>
      <c r="T234" s="1"/>
      <c r="U234" s="1"/>
      <c r="V234" s="1">
        <f t="shared" si="90"/>
        <v>0</v>
      </c>
      <c r="W234" s="1">
        <f t="shared" si="90"/>
        <v>0</v>
      </c>
      <c r="X234" s="1">
        <f t="shared" si="90"/>
        <v>0</v>
      </c>
      <c r="Y234" s="1">
        <f t="shared" si="90"/>
        <v>0</v>
      </c>
      <c r="Z234" s="1">
        <f t="shared" si="90"/>
        <v>0</v>
      </c>
      <c r="AA234" s="1">
        <f t="shared" si="90"/>
        <v>0</v>
      </c>
      <c r="AB234" s="1">
        <f t="shared" si="90"/>
        <v>0</v>
      </c>
      <c r="AC234" s="1">
        <f t="shared" si="90"/>
        <v>0</v>
      </c>
    </row>
    <row r="235" spans="2:29" outlineLevel="5" x14ac:dyDescent="0.25">
      <c r="E235" s="23" t="str">
        <f t="shared" ref="E235:AC235" si="91">E$226</f>
        <v xml:space="preserve">Net totex post adjustment - standard enhancement - wage growth - construction - real (WWN+) </v>
      </c>
      <c r="F235" s="1"/>
      <c r="G235" s="1" t="str">
        <f t="shared" si="91"/>
        <v>£m</v>
      </c>
      <c r="H235" s="1">
        <f t="shared" si="91"/>
        <v>0</v>
      </c>
      <c r="I235" s="1"/>
      <c r="J235" s="1"/>
      <c r="K235" s="1"/>
      <c r="L235" s="1"/>
      <c r="M235" s="1"/>
      <c r="N235" s="1"/>
      <c r="O235" s="1"/>
      <c r="P235" s="1"/>
      <c r="Q235" s="1"/>
      <c r="R235" s="1"/>
      <c r="S235" s="1"/>
      <c r="T235" s="1"/>
      <c r="U235" s="1"/>
      <c r="V235" s="1">
        <f t="shared" si="91"/>
        <v>0</v>
      </c>
      <c r="W235" s="1">
        <f t="shared" si="91"/>
        <v>0</v>
      </c>
      <c r="X235" s="1">
        <f t="shared" si="91"/>
        <v>0</v>
      </c>
      <c r="Y235" s="1">
        <f t="shared" si="91"/>
        <v>0</v>
      </c>
      <c r="Z235" s="1">
        <f t="shared" si="91"/>
        <v>0</v>
      </c>
      <c r="AA235" s="1">
        <f t="shared" si="91"/>
        <v>0</v>
      </c>
      <c r="AB235" s="1">
        <f t="shared" si="91"/>
        <v>0</v>
      </c>
      <c r="AC235" s="1">
        <f t="shared" si="91"/>
        <v>0</v>
      </c>
    </row>
    <row r="236" spans="2:29" outlineLevel="5" x14ac:dyDescent="0.25">
      <c r="E236" s="23" t="str">
        <f t="shared" ref="E236:AC236" si="92">E$227</f>
        <v xml:space="preserve">Net totex post adjustment - standard enhancement - wage growth - construction - real (BIO) </v>
      </c>
      <c r="F236" s="1"/>
      <c r="G236" s="1" t="str">
        <f t="shared" si="92"/>
        <v>£m</v>
      </c>
      <c r="H236" s="1">
        <f t="shared" si="92"/>
        <v>0</v>
      </c>
      <c r="I236" s="1"/>
      <c r="J236" s="1"/>
      <c r="K236" s="1"/>
      <c r="L236" s="1"/>
      <c r="M236" s="1"/>
      <c r="N236" s="1"/>
      <c r="O236" s="1"/>
      <c r="P236" s="1"/>
      <c r="Q236" s="1"/>
      <c r="R236" s="1"/>
      <c r="S236" s="1"/>
      <c r="T236" s="1"/>
      <c r="U236" s="1"/>
      <c r="V236" s="1">
        <f t="shared" si="92"/>
        <v>0</v>
      </c>
      <c r="W236" s="1">
        <f t="shared" si="92"/>
        <v>0</v>
      </c>
      <c r="X236" s="1">
        <f t="shared" si="92"/>
        <v>0</v>
      </c>
      <c r="Y236" s="1">
        <f t="shared" si="92"/>
        <v>0</v>
      </c>
      <c r="Z236" s="1">
        <f t="shared" si="92"/>
        <v>0</v>
      </c>
      <c r="AA236" s="1">
        <f t="shared" si="92"/>
        <v>0</v>
      </c>
      <c r="AB236" s="1">
        <f t="shared" si="92"/>
        <v>0</v>
      </c>
      <c r="AC236" s="1">
        <f t="shared" si="92"/>
        <v>0</v>
      </c>
    </row>
    <row r="237" spans="2:29" outlineLevel="5" x14ac:dyDescent="0.25">
      <c r="E237" s="23" t="str">
        <f t="shared" ref="E237:AC237" si="93">E$228</f>
        <v xml:space="preserve">Net totex post adjustment - standard enhancement - wage growth - construction - real (ADDN1) </v>
      </c>
      <c r="F237" s="1"/>
      <c r="G237" s="1" t="str">
        <f t="shared" si="93"/>
        <v>£m</v>
      </c>
      <c r="H237" s="1">
        <f t="shared" si="93"/>
        <v>0</v>
      </c>
      <c r="I237" s="1"/>
      <c r="J237" s="1"/>
      <c r="K237" s="1"/>
      <c r="L237" s="1"/>
      <c r="M237" s="1"/>
      <c r="N237" s="1"/>
      <c r="O237" s="1"/>
      <c r="P237" s="1"/>
      <c r="Q237" s="1"/>
      <c r="R237" s="1"/>
      <c r="S237" s="1"/>
      <c r="T237" s="1"/>
      <c r="U237" s="1"/>
      <c r="V237" s="1">
        <f t="shared" si="93"/>
        <v>0</v>
      </c>
      <c r="W237" s="1">
        <f t="shared" si="93"/>
        <v>0</v>
      </c>
      <c r="X237" s="1">
        <f t="shared" si="93"/>
        <v>0</v>
      </c>
      <c r="Y237" s="1">
        <f t="shared" si="93"/>
        <v>0</v>
      </c>
      <c r="Z237" s="1">
        <f t="shared" si="93"/>
        <v>0</v>
      </c>
      <c r="AA237" s="1">
        <f t="shared" si="93"/>
        <v>0</v>
      </c>
      <c r="AB237" s="1">
        <f t="shared" si="93"/>
        <v>0</v>
      </c>
      <c r="AC237" s="1">
        <f t="shared" si="93"/>
        <v>0</v>
      </c>
    </row>
    <row r="238" spans="2:29" outlineLevel="5" x14ac:dyDescent="0.25">
      <c r="E238" s="23" t="str">
        <f t="shared" ref="E238:AC238" si="94">E$229</f>
        <v xml:space="preserve">Net totex post adjustment - standard enhancement - wage growth - construction - real (ADDN2) </v>
      </c>
      <c r="F238" s="1"/>
      <c r="G238" s="1" t="str">
        <f t="shared" si="94"/>
        <v>£m</v>
      </c>
      <c r="H238" s="1">
        <f t="shared" si="94"/>
        <v>0</v>
      </c>
      <c r="I238" s="1"/>
      <c r="J238" s="1"/>
      <c r="K238" s="1"/>
      <c r="L238" s="1"/>
      <c r="M238" s="1"/>
      <c r="N238" s="1"/>
      <c r="O238" s="1"/>
      <c r="P238" s="1"/>
      <c r="Q238" s="1"/>
      <c r="R238" s="1"/>
      <c r="S238" s="1"/>
      <c r="T238" s="1"/>
      <c r="U238" s="1"/>
      <c r="V238" s="1">
        <f t="shared" si="94"/>
        <v>0</v>
      </c>
      <c r="W238" s="1">
        <f t="shared" si="94"/>
        <v>0</v>
      </c>
      <c r="X238" s="1">
        <f t="shared" si="94"/>
        <v>0</v>
      </c>
      <c r="Y238" s="1">
        <f t="shared" si="94"/>
        <v>0</v>
      </c>
      <c r="Z238" s="1">
        <f t="shared" si="94"/>
        <v>0</v>
      </c>
      <c r="AA238" s="1">
        <f t="shared" si="94"/>
        <v>0</v>
      </c>
      <c r="AB238" s="1">
        <f t="shared" si="94"/>
        <v>0</v>
      </c>
      <c r="AC238" s="1">
        <f t="shared" si="94"/>
        <v>0</v>
      </c>
    </row>
    <row r="239" spans="2:29" outlineLevel="4" x14ac:dyDescent="0.25">
      <c r="E239" s="23" t="str">
        <f t="shared" ref="E239:AC239" si="95">E$207</f>
        <v xml:space="preserve">Net totex available for adjustment - standard enhancement - wage growth - construction - real (WR) </v>
      </c>
      <c r="F239" s="1"/>
      <c r="G239" s="1" t="str">
        <f t="shared" si="95"/>
        <v>£m</v>
      </c>
      <c r="H239" s="1">
        <f t="shared" si="95"/>
        <v>0</v>
      </c>
      <c r="I239" s="1"/>
      <c r="J239" s="1"/>
      <c r="K239" s="1"/>
      <c r="L239" s="1"/>
      <c r="M239" s="1"/>
      <c r="N239" s="1"/>
      <c r="O239" s="1"/>
      <c r="P239" s="1"/>
      <c r="Q239" s="1"/>
      <c r="R239" s="1"/>
      <c r="S239" s="1"/>
      <c r="T239" s="1"/>
      <c r="U239" s="1"/>
      <c r="V239" s="1">
        <f t="shared" si="95"/>
        <v>0</v>
      </c>
      <c r="W239" s="1">
        <f t="shared" si="95"/>
        <v>0</v>
      </c>
      <c r="X239" s="1">
        <f t="shared" si="95"/>
        <v>0</v>
      </c>
      <c r="Y239" s="1">
        <f t="shared" si="95"/>
        <v>0</v>
      </c>
      <c r="Z239" s="1">
        <f t="shared" si="95"/>
        <v>0</v>
      </c>
      <c r="AA239" s="1">
        <f t="shared" si="95"/>
        <v>0</v>
      </c>
      <c r="AB239" s="1">
        <f t="shared" si="95"/>
        <v>0</v>
      </c>
      <c r="AC239" s="1">
        <f t="shared" si="95"/>
        <v>0</v>
      </c>
    </row>
    <row r="240" spans="2:29" outlineLevel="5" x14ac:dyDescent="0.25">
      <c r="E240" s="23" t="str">
        <f t="shared" ref="E240:AC240" si="96">E$208</f>
        <v xml:space="preserve">Net totex available for adjustment - standard enhancement - wage growth - construction - real (WN+) </v>
      </c>
      <c r="F240" s="1"/>
      <c r="G240" s="1" t="str">
        <f t="shared" si="96"/>
        <v>£m</v>
      </c>
      <c r="H240" s="1">
        <f t="shared" si="96"/>
        <v>0</v>
      </c>
      <c r="I240" s="1"/>
      <c r="J240" s="1"/>
      <c r="K240" s="1"/>
      <c r="L240" s="1"/>
      <c r="M240" s="1"/>
      <c r="N240" s="1"/>
      <c r="O240" s="1"/>
      <c r="P240" s="1"/>
      <c r="Q240" s="1"/>
      <c r="R240" s="1"/>
      <c r="S240" s="1"/>
      <c r="T240" s="1"/>
      <c r="U240" s="1"/>
      <c r="V240" s="1">
        <f t="shared" si="96"/>
        <v>0</v>
      </c>
      <c r="W240" s="1">
        <f t="shared" si="96"/>
        <v>0</v>
      </c>
      <c r="X240" s="1">
        <f t="shared" si="96"/>
        <v>0</v>
      </c>
      <c r="Y240" s="1">
        <f t="shared" si="96"/>
        <v>0</v>
      </c>
      <c r="Z240" s="1">
        <f t="shared" si="96"/>
        <v>0</v>
      </c>
      <c r="AA240" s="1">
        <f t="shared" si="96"/>
        <v>0</v>
      </c>
      <c r="AB240" s="1">
        <f t="shared" si="96"/>
        <v>0</v>
      </c>
      <c r="AC240" s="1">
        <f t="shared" si="96"/>
        <v>0</v>
      </c>
    </row>
    <row r="241" spans="2:29" outlineLevel="5" x14ac:dyDescent="0.25">
      <c r="E241" s="23" t="str">
        <f t="shared" ref="E241:AC241" si="97">E$209</f>
        <v xml:space="preserve">Net totex available for adjustment - standard enhancement - wage growth - construction - real (WWN+) </v>
      </c>
      <c r="F241" s="1"/>
      <c r="G241" s="1" t="str">
        <f t="shared" si="97"/>
        <v>£m</v>
      </c>
      <c r="H241" s="1">
        <f t="shared" si="97"/>
        <v>0</v>
      </c>
      <c r="I241" s="1"/>
      <c r="J241" s="1"/>
      <c r="K241" s="1"/>
      <c r="L241" s="1"/>
      <c r="M241" s="1"/>
      <c r="N241" s="1"/>
      <c r="O241" s="1"/>
      <c r="P241" s="1"/>
      <c r="Q241" s="1"/>
      <c r="R241" s="1"/>
      <c r="S241" s="1"/>
      <c r="T241" s="1"/>
      <c r="U241" s="1"/>
      <c r="V241" s="1">
        <f t="shared" si="97"/>
        <v>0</v>
      </c>
      <c r="W241" s="1">
        <f t="shared" si="97"/>
        <v>0</v>
      </c>
      <c r="X241" s="1">
        <f t="shared" si="97"/>
        <v>0</v>
      </c>
      <c r="Y241" s="1">
        <f t="shared" si="97"/>
        <v>0</v>
      </c>
      <c r="Z241" s="1">
        <f t="shared" si="97"/>
        <v>0</v>
      </c>
      <c r="AA241" s="1">
        <f t="shared" si="97"/>
        <v>0</v>
      </c>
      <c r="AB241" s="1">
        <f t="shared" si="97"/>
        <v>0</v>
      </c>
      <c r="AC241" s="1">
        <f t="shared" si="97"/>
        <v>0</v>
      </c>
    </row>
    <row r="242" spans="2:29" outlineLevel="5" x14ac:dyDescent="0.25">
      <c r="E242" s="23" t="str">
        <f t="shared" ref="E242:AC242" si="98">E$210</f>
        <v xml:space="preserve">Net totex available for adjustment - standard enhancement - wage growth - construction - real (BIO) </v>
      </c>
      <c r="F242" s="1"/>
      <c r="G242" s="1" t="str">
        <f t="shared" si="98"/>
        <v>£m</v>
      </c>
      <c r="H242" s="1">
        <f t="shared" si="98"/>
        <v>0</v>
      </c>
      <c r="I242" s="1"/>
      <c r="J242" s="1"/>
      <c r="K242" s="1"/>
      <c r="L242" s="1"/>
      <c r="M242" s="1"/>
      <c r="N242" s="1"/>
      <c r="O242" s="1"/>
      <c r="P242" s="1"/>
      <c r="Q242" s="1"/>
      <c r="R242" s="1"/>
      <c r="S242" s="1"/>
      <c r="T242" s="1"/>
      <c r="U242" s="1"/>
      <c r="V242" s="1">
        <f t="shared" si="98"/>
        <v>0</v>
      </c>
      <c r="W242" s="1">
        <f t="shared" si="98"/>
        <v>0</v>
      </c>
      <c r="X242" s="1">
        <f t="shared" si="98"/>
        <v>0</v>
      </c>
      <c r="Y242" s="1">
        <f t="shared" si="98"/>
        <v>0</v>
      </c>
      <c r="Z242" s="1">
        <f t="shared" si="98"/>
        <v>0</v>
      </c>
      <c r="AA242" s="1">
        <f t="shared" si="98"/>
        <v>0</v>
      </c>
      <c r="AB242" s="1">
        <f t="shared" si="98"/>
        <v>0</v>
      </c>
      <c r="AC242" s="1">
        <f t="shared" si="98"/>
        <v>0</v>
      </c>
    </row>
    <row r="243" spans="2:29" outlineLevel="5" x14ac:dyDescent="0.25">
      <c r="E243" s="23" t="str">
        <f t="shared" ref="E243:AC243" si="99">E$211</f>
        <v xml:space="preserve">Net totex available for adjustment - standard enhancement - wage growth - construction - real (ADDN1) </v>
      </c>
      <c r="F243" s="1"/>
      <c r="G243" s="1" t="str">
        <f t="shared" si="99"/>
        <v>£m</v>
      </c>
      <c r="H243" s="1">
        <f t="shared" si="99"/>
        <v>0</v>
      </c>
      <c r="I243" s="1"/>
      <c r="J243" s="1"/>
      <c r="K243" s="1"/>
      <c r="L243" s="1"/>
      <c r="M243" s="1"/>
      <c r="N243" s="1"/>
      <c r="O243" s="1"/>
      <c r="P243" s="1"/>
      <c r="Q243" s="1"/>
      <c r="R243" s="1"/>
      <c r="S243" s="1"/>
      <c r="T243" s="1"/>
      <c r="U243" s="1"/>
      <c r="V243" s="1">
        <f t="shared" si="99"/>
        <v>0</v>
      </c>
      <c r="W243" s="1">
        <f t="shared" si="99"/>
        <v>0</v>
      </c>
      <c r="X243" s="1">
        <f t="shared" si="99"/>
        <v>0</v>
      </c>
      <c r="Y243" s="1">
        <f t="shared" si="99"/>
        <v>0</v>
      </c>
      <c r="Z243" s="1">
        <f t="shared" si="99"/>
        <v>0</v>
      </c>
      <c r="AA243" s="1">
        <f t="shared" si="99"/>
        <v>0</v>
      </c>
      <c r="AB243" s="1">
        <f t="shared" si="99"/>
        <v>0</v>
      </c>
      <c r="AC243" s="1">
        <f t="shared" si="99"/>
        <v>0</v>
      </c>
    </row>
    <row r="244" spans="2:29" outlineLevel="5" x14ac:dyDescent="0.25">
      <c r="E244" s="23" t="str">
        <f t="shared" ref="E244:AC244" si="100">E$212</f>
        <v xml:space="preserve">Net totex available for adjustment - standard enhancement - wage growth - construction - real (ADDN2) </v>
      </c>
      <c r="F244" s="1"/>
      <c r="G244" s="1" t="str">
        <f t="shared" si="100"/>
        <v>£m</v>
      </c>
      <c r="H244" s="1">
        <f t="shared" si="100"/>
        <v>0</v>
      </c>
      <c r="I244" s="1"/>
      <c r="J244" s="1"/>
      <c r="K244" s="1"/>
      <c r="L244" s="1"/>
      <c r="M244" s="1"/>
      <c r="N244" s="1"/>
      <c r="O244" s="1"/>
      <c r="P244" s="1"/>
      <c r="Q244" s="1"/>
      <c r="R244" s="1"/>
      <c r="S244" s="1"/>
      <c r="T244" s="1"/>
      <c r="U244" s="1"/>
      <c r="V244" s="1">
        <f t="shared" si="100"/>
        <v>0</v>
      </c>
      <c r="W244" s="1">
        <f t="shared" si="100"/>
        <v>0</v>
      </c>
      <c r="X244" s="1">
        <f t="shared" si="100"/>
        <v>0</v>
      </c>
      <c r="Y244" s="1">
        <f t="shared" si="100"/>
        <v>0</v>
      </c>
      <c r="Z244" s="1">
        <f t="shared" si="100"/>
        <v>0</v>
      </c>
      <c r="AA244" s="1">
        <f t="shared" si="100"/>
        <v>0</v>
      </c>
      <c r="AB244" s="1">
        <f t="shared" si="100"/>
        <v>0</v>
      </c>
      <c r="AC244" s="1">
        <f t="shared" si="100"/>
        <v>0</v>
      </c>
    </row>
    <row r="245" spans="2:29" outlineLevel="4" x14ac:dyDescent="0.25">
      <c r="E245" s="23" t="s">
        <v>537</v>
      </c>
      <c r="G245" s="23" t="s">
        <v>148</v>
      </c>
      <c r="H245" s="1">
        <f t="shared" ref="H245:H250" si="101">SUM(X245:AB245)</f>
        <v>0</v>
      </c>
      <c r="J245" s="1"/>
      <c r="K245" s="1"/>
      <c r="L245" s="1"/>
      <c r="M245" s="1"/>
      <c r="N245" s="1"/>
      <c r="O245" s="1"/>
      <c r="P245" s="1"/>
      <c r="Q245" s="1"/>
      <c r="R245" s="1"/>
      <c r="S245" s="1"/>
      <c r="T245" s="1"/>
      <c r="U245" s="1"/>
      <c r="V245" s="1">
        <f t="shared" ref="V245:AC250" si="102">V233-V239</f>
        <v>0</v>
      </c>
      <c r="W245" s="1">
        <f t="shared" si="102"/>
        <v>0</v>
      </c>
      <c r="X245" s="1">
        <f t="shared" si="102"/>
        <v>0</v>
      </c>
      <c r="Y245" s="1">
        <f t="shared" si="102"/>
        <v>0</v>
      </c>
      <c r="Z245" s="1">
        <f t="shared" si="102"/>
        <v>0</v>
      </c>
      <c r="AA245" s="1">
        <f t="shared" si="102"/>
        <v>0</v>
      </c>
      <c r="AB245" s="1">
        <f t="shared" si="102"/>
        <v>0</v>
      </c>
      <c r="AC245" s="1">
        <f t="shared" si="102"/>
        <v>0</v>
      </c>
    </row>
    <row r="246" spans="2:29" outlineLevel="5" x14ac:dyDescent="0.25">
      <c r="E246" s="23" t="s">
        <v>538</v>
      </c>
      <c r="G246" s="23" t="s">
        <v>148</v>
      </c>
      <c r="H246" s="1">
        <f t="shared" si="101"/>
        <v>0</v>
      </c>
      <c r="J246" s="1"/>
      <c r="K246" s="1"/>
      <c r="L246" s="1"/>
      <c r="M246" s="1"/>
      <c r="N246" s="1"/>
      <c r="O246" s="1"/>
      <c r="P246" s="1"/>
      <c r="Q246" s="1"/>
      <c r="R246" s="1"/>
      <c r="S246" s="1"/>
      <c r="T246" s="1"/>
      <c r="U246" s="1"/>
      <c r="V246" s="1">
        <f t="shared" si="102"/>
        <v>0</v>
      </c>
      <c r="W246" s="1">
        <f t="shared" si="102"/>
        <v>0</v>
      </c>
      <c r="X246" s="1">
        <f t="shared" si="102"/>
        <v>0</v>
      </c>
      <c r="Y246" s="1">
        <f t="shared" si="102"/>
        <v>0</v>
      </c>
      <c r="Z246" s="1">
        <f t="shared" si="102"/>
        <v>0</v>
      </c>
      <c r="AA246" s="1">
        <f t="shared" si="102"/>
        <v>0</v>
      </c>
      <c r="AB246" s="1">
        <f t="shared" si="102"/>
        <v>0</v>
      </c>
      <c r="AC246" s="1">
        <f t="shared" si="102"/>
        <v>0</v>
      </c>
    </row>
    <row r="247" spans="2:29" outlineLevel="5" x14ac:dyDescent="0.25">
      <c r="E247" s="23" t="s">
        <v>539</v>
      </c>
      <c r="G247" s="23" t="s">
        <v>148</v>
      </c>
      <c r="H247" s="1">
        <f t="shared" si="101"/>
        <v>0</v>
      </c>
      <c r="J247" s="1"/>
      <c r="K247" s="1"/>
      <c r="L247" s="1"/>
      <c r="M247" s="1"/>
      <c r="N247" s="1"/>
      <c r="O247" s="1"/>
      <c r="P247" s="1"/>
      <c r="Q247" s="1"/>
      <c r="R247" s="1"/>
      <c r="S247" s="1"/>
      <c r="T247" s="1"/>
      <c r="U247" s="1"/>
      <c r="V247" s="1">
        <f t="shared" si="102"/>
        <v>0</v>
      </c>
      <c r="W247" s="1">
        <f t="shared" si="102"/>
        <v>0</v>
      </c>
      <c r="X247" s="1">
        <f t="shared" si="102"/>
        <v>0</v>
      </c>
      <c r="Y247" s="1">
        <f t="shared" si="102"/>
        <v>0</v>
      </c>
      <c r="Z247" s="1">
        <f t="shared" si="102"/>
        <v>0</v>
      </c>
      <c r="AA247" s="1">
        <f t="shared" si="102"/>
        <v>0</v>
      </c>
      <c r="AB247" s="1">
        <f t="shared" si="102"/>
        <v>0</v>
      </c>
      <c r="AC247" s="1">
        <f t="shared" si="102"/>
        <v>0</v>
      </c>
    </row>
    <row r="248" spans="2:29" outlineLevel="5" x14ac:dyDescent="0.25">
      <c r="E248" s="23" t="s">
        <v>540</v>
      </c>
      <c r="G248" s="23" t="s">
        <v>148</v>
      </c>
      <c r="H248" s="1">
        <f t="shared" si="101"/>
        <v>0</v>
      </c>
      <c r="J248" s="1"/>
      <c r="K248" s="1"/>
      <c r="L248" s="1"/>
      <c r="M248" s="1"/>
      <c r="N248" s="1"/>
      <c r="O248" s="1"/>
      <c r="P248" s="1"/>
      <c r="Q248" s="1"/>
      <c r="R248" s="1"/>
      <c r="S248" s="1"/>
      <c r="T248" s="1"/>
      <c r="U248" s="1"/>
      <c r="V248" s="1">
        <f t="shared" si="102"/>
        <v>0</v>
      </c>
      <c r="W248" s="1">
        <f t="shared" si="102"/>
        <v>0</v>
      </c>
      <c r="X248" s="1">
        <f t="shared" si="102"/>
        <v>0</v>
      </c>
      <c r="Y248" s="1">
        <f t="shared" si="102"/>
        <v>0</v>
      </c>
      <c r="Z248" s="1">
        <f t="shared" si="102"/>
        <v>0</v>
      </c>
      <c r="AA248" s="1">
        <f t="shared" si="102"/>
        <v>0</v>
      </c>
      <c r="AB248" s="1">
        <f t="shared" si="102"/>
        <v>0</v>
      </c>
      <c r="AC248" s="1">
        <f t="shared" si="102"/>
        <v>0</v>
      </c>
    </row>
    <row r="249" spans="2:29" outlineLevel="5" x14ac:dyDescent="0.25">
      <c r="E249" s="23" t="s">
        <v>541</v>
      </c>
      <c r="G249" s="23" t="s">
        <v>148</v>
      </c>
      <c r="H249" s="1">
        <f t="shared" si="101"/>
        <v>0</v>
      </c>
      <c r="J249" s="1"/>
      <c r="K249" s="1"/>
      <c r="L249" s="1"/>
      <c r="M249" s="1"/>
      <c r="N249" s="1"/>
      <c r="O249" s="1"/>
      <c r="P249" s="1"/>
      <c r="Q249" s="1"/>
      <c r="R249" s="1"/>
      <c r="S249" s="1"/>
      <c r="T249" s="1"/>
      <c r="U249" s="1"/>
      <c r="V249" s="1">
        <f t="shared" si="102"/>
        <v>0</v>
      </c>
      <c r="W249" s="1">
        <f t="shared" si="102"/>
        <v>0</v>
      </c>
      <c r="X249" s="1">
        <f t="shared" si="102"/>
        <v>0</v>
      </c>
      <c r="Y249" s="1">
        <f t="shared" si="102"/>
        <v>0</v>
      </c>
      <c r="Z249" s="1">
        <f t="shared" si="102"/>
        <v>0</v>
      </c>
      <c r="AA249" s="1">
        <f t="shared" si="102"/>
        <v>0</v>
      </c>
      <c r="AB249" s="1">
        <f t="shared" si="102"/>
        <v>0</v>
      </c>
      <c r="AC249" s="1">
        <f t="shared" si="102"/>
        <v>0</v>
      </c>
    </row>
    <row r="250" spans="2:29" outlineLevel="5" x14ac:dyDescent="0.25">
      <c r="E250" s="23" t="s">
        <v>542</v>
      </c>
      <c r="G250" s="23" t="s">
        <v>148</v>
      </c>
      <c r="H250" s="1">
        <f t="shared" si="101"/>
        <v>0</v>
      </c>
      <c r="J250" s="1"/>
      <c r="K250" s="1"/>
      <c r="L250" s="1"/>
      <c r="M250" s="1"/>
      <c r="N250" s="1"/>
      <c r="O250" s="1"/>
      <c r="P250" s="1"/>
      <c r="Q250" s="1"/>
      <c r="R250" s="1"/>
      <c r="S250" s="1"/>
      <c r="T250" s="1"/>
      <c r="U250" s="1"/>
      <c r="V250" s="1">
        <f t="shared" si="102"/>
        <v>0</v>
      </c>
      <c r="W250" s="1">
        <f t="shared" si="102"/>
        <v>0</v>
      </c>
      <c r="X250" s="1">
        <f t="shared" si="102"/>
        <v>0</v>
      </c>
      <c r="Y250" s="1">
        <f t="shared" si="102"/>
        <v>0</v>
      </c>
      <c r="Z250" s="1">
        <f t="shared" si="102"/>
        <v>0</v>
      </c>
      <c r="AA250" s="1">
        <f t="shared" si="102"/>
        <v>0</v>
      </c>
      <c r="AB250" s="1">
        <f t="shared" si="102"/>
        <v>0</v>
      </c>
      <c r="AC250" s="1">
        <f t="shared" si="102"/>
        <v>0</v>
      </c>
    </row>
    <row r="251" spans="2:29" outlineLevel="3" x14ac:dyDescent="0.25"/>
    <row r="252" spans="2:29" outlineLevel="3" x14ac:dyDescent="0.25"/>
    <row r="253" spans="2:29" outlineLevel="3" x14ac:dyDescent="0.25">
      <c r="B253" s="22" t="s">
        <v>543</v>
      </c>
    </row>
    <row r="254" spans="2:29" outlineLevel="4" x14ac:dyDescent="0.25">
      <c r="E254" s="23" t="str">
        <f t="shared" ref="E254:AC254" si="103">E$245</f>
        <v xml:space="preserve">Variance to totex allowance post adjustment - standard enhancement - wage growth - construction - real (WR) </v>
      </c>
      <c r="F254" s="1">
        <f t="shared" si="103"/>
        <v>0</v>
      </c>
      <c r="G254" s="1" t="str">
        <f t="shared" si="103"/>
        <v>£m</v>
      </c>
      <c r="H254" s="1">
        <f t="shared" si="103"/>
        <v>0</v>
      </c>
      <c r="I254" s="1">
        <f t="shared" si="103"/>
        <v>0</v>
      </c>
      <c r="J254" s="1">
        <f t="shared" si="103"/>
        <v>0</v>
      </c>
      <c r="K254" s="1">
        <f t="shared" si="103"/>
        <v>0</v>
      </c>
      <c r="L254" s="1">
        <f t="shared" si="103"/>
        <v>0</v>
      </c>
      <c r="M254" s="1">
        <f t="shared" si="103"/>
        <v>0</v>
      </c>
      <c r="N254" s="1">
        <f t="shared" si="103"/>
        <v>0</v>
      </c>
      <c r="O254" s="1">
        <f t="shared" si="103"/>
        <v>0</v>
      </c>
      <c r="P254" s="1">
        <f t="shared" si="103"/>
        <v>0</v>
      </c>
      <c r="Q254" s="1">
        <f t="shared" si="103"/>
        <v>0</v>
      </c>
      <c r="R254" s="1">
        <f t="shared" si="103"/>
        <v>0</v>
      </c>
      <c r="S254" s="1">
        <f t="shared" si="103"/>
        <v>0</v>
      </c>
      <c r="T254" s="1">
        <f t="shared" si="103"/>
        <v>0</v>
      </c>
      <c r="U254" s="1">
        <f t="shared" si="103"/>
        <v>0</v>
      </c>
      <c r="V254" s="1">
        <f t="shared" si="103"/>
        <v>0</v>
      </c>
      <c r="W254" s="1">
        <f t="shared" si="103"/>
        <v>0</v>
      </c>
      <c r="X254" s="1">
        <f t="shared" si="103"/>
        <v>0</v>
      </c>
      <c r="Y254" s="1">
        <f t="shared" si="103"/>
        <v>0</v>
      </c>
      <c r="Z254" s="1">
        <f t="shared" si="103"/>
        <v>0</v>
      </c>
      <c r="AA254" s="1">
        <f t="shared" si="103"/>
        <v>0</v>
      </c>
      <c r="AB254" s="1">
        <f t="shared" si="103"/>
        <v>0</v>
      </c>
      <c r="AC254" s="1">
        <f t="shared" si="103"/>
        <v>0</v>
      </c>
    </row>
    <row r="255" spans="2:29" outlineLevel="5" x14ac:dyDescent="0.25">
      <c r="E255" s="23" t="str">
        <f t="shared" ref="E255:AC255" si="104">E$246</f>
        <v xml:space="preserve">Variance to totex allowance post adjustment - standard enhancement - wage growth - construction - real (WN+) </v>
      </c>
      <c r="F255" s="1">
        <f t="shared" si="104"/>
        <v>0</v>
      </c>
      <c r="G255" s="1" t="str">
        <f t="shared" si="104"/>
        <v>£m</v>
      </c>
      <c r="H255" s="1">
        <f t="shared" si="104"/>
        <v>0</v>
      </c>
      <c r="I255" s="1">
        <f t="shared" si="104"/>
        <v>0</v>
      </c>
      <c r="J255" s="1">
        <f t="shared" si="104"/>
        <v>0</v>
      </c>
      <c r="K255" s="1">
        <f t="shared" si="104"/>
        <v>0</v>
      </c>
      <c r="L255" s="1">
        <f t="shared" si="104"/>
        <v>0</v>
      </c>
      <c r="M255" s="1">
        <f t="shared" si="104"/>
        <v>0</v>
      </c>
      <c r="N255" s="1">
        <f t="shared" si="104"/>
        <v>0</v>
      </c>
      <c r="O255" s="1">
        <f t="shared" si="104"/>
        <v>0</v>
      </c>
      <c r="P255" s="1">
        <f t="shared" si="104"/>
        <v>0</v>
      </c>
      <c r="Q255" s="1">
        <f t="shared" si="104"/>
        <v>0</v>
      </c>
      <c r="R255" s="1">
        <f t="shared" si="104"/>
        <v>0</v>
      </c>
      <c r="S255" s="1">
        <f t="shared" si="104"/>
        <v>0</v>
      </c>
      <c r="T255" s="1">
        <f t="shared" si="104"/>
        <v>0</v>
      </c>
      <c r="U255" s="1">
        <f t="shared" si="104"/>
        <v>0</v>
      </c>
      <c r="V255" s="1">
        <f t="shared" si="104"/>
        <v>0</v>
      </c>
      <c r="W255" s="1">
        <f t="shared" si="104"/>
        <v>0</v>
      </c>
      <c r="X255" s="1">
        <f t="shared" si="104"/>
        <v>0</v>
      </c>
      <c r="Y255" s="1">
        <f t="shared" si="104"/>
        <v>0</v>
      </c>
      <c r="Z255" s="1">
        <f t="shared" si="104"/>
        <v>0</v>
      </c>
      <c r="AA255" s="1">
        <f t="shared" si="104"/>
        <v>0</v>
      </c>
      <c r="AB255" s="1">
        <f t="shared" si="104"/>
        <v>0</v>
      </c>
      <c r="AC255" s="1">
        <f t="shared" si="104"/>
        <v>0</v>
      </c>
    </row>
    <row r="256" spans="2:29" outlineLevel="5" x14ac:dyDescent="0.25">
      <c r="E256" s="23" t="str">
        <f t="shared" ref="E256:AC256" si="105">E$247</f>
        <v xml:space="preserve">Variance to totex allowance post adjustment - standard enhancement - wage growth - construction - real (WWN+) </v>
      </c>
      <c r="F256" s="1">
        <f t="shared" si="105"/>
        <v>0</v>
      </c>
      <c r="G256" s="1" t="str">
        <f t="shared" si="105"/>
        <v>£m</v>
      </c>
      <c r="H256" s="1">
        <f t="shared" si="105"/>
        <v>0</v>
      </c>
      <c r="I256" s="1">
        <f t="shared" si="105"/>
        <v>0</v>
      </c>
      <c r="J256" s="1">
        <f t="shared" si="105"/>
        <v>0</v>
      </c>
      <c r="K256" s="1">
        <f t="shared" si="105"/>
        <v>0</v>
      </c>
      <c r="L256" s="1">
        <f t="shared" si="105"/>
        <v>0</v>
      </c>
      <c r="M256" s="1">
        <f t="shared" si="105"/>
        <v>0</v>
      </c>
      <c r="N256" s="1">
        <f t="shared" si="105"/>
        <v>0</v>
      </c>
      <c r="O256" s="1">
        <f t="shared" si="105"/>
        <v>0</v>
      </c>
      <c r="P256" s="1">
        <f t="shared" si="105"/>
        <v>0</v>
      </c>
      <c r="Q256" s="1">
        <f t="shared" si="105"/>
        <v>0</v>
      </c>
      <c r="R256" s="1">
        <f t="shared" si="105"/>
        <v>0</v>
      </c>
      <c r="S256" s="1">
        <f t="shared" si="105"/>
        <v>0</v>
      </c>
      <c r="T256" s="1">
        <f t="shared" si="105"/>
        <v>0</v>
      </c>
      <c r="U256" s="1">
        <f t="shared" si="105"/>
        <v>0</v>
      </c>
      <c r="V256" s="1">
        <f t="shared" si="105"/>
        <v>0</v>
      </c>
      <c r="W256" s="1">
        <f t="shared" si="105"/>
        <v>0</v>
      </c>
      <c r="X256" s="1">
        <f t="shared" si="105"/>
        <v>0</v>
      </c>
      <c r="Y256" s="1">
        <f t="shared" si="105"/>
        <v>0</v>
      </c>
      <c r="Z256" s="1">
        <f t="shared" si="105"/>
        <v>0</v>
      </c>
      <c r="AA256" s="1">
        <f t="shared" si="105"/>
        <v>0</v>
      </c>
      <c r="AB256" s="1">
        <f t="shared" si="105"/>
        <v>0</v>
      </c>
      <c r="AC256" s="1">
        <f t="shared" si="105"/>
        <v>0</v>
      </c>
    </row>
    <row r="257" spans="1:29" outlineLevel="5" x14ac:dyDescent="0.25">
      <c r="E257" s="23" t="str">
        <f t="shared" ref="E257:AC257" si="106">E$248</f>
        <v xml:space="preserve">Variance to totex allowance post adjustment - standard enhancement - wage growth - construction - real (BIO) </v>
      </c>
      <c r="F257" s="1">
        <f t="shared" si="106"/>
        <v>0</v>
      </c>
      <c r="G257" s="1" t="str">
        <f t="shared" si="106"/>
        <v>£m</v>
      </c>
      <c r="H257" s="1">
        <f t="shared" si="106"/>
        <v>0</v>
      </c>
      <c r="I257" s="1">
        <f t="shared" si="106"/>
        <v>0</v>
      </c>
      <c r="J257" s="1">
        <f t="shared" si="106"/>
        <v>0</v>
      </c>
      <c r="K257" s="1">
        <f t="shared" si="106"/>
        <v>0</v>
      </c>
      <c r="L257" s="1">
        <f t="shared" si="106"/>
        <v>0</v>
      </c>
      <c r="M257" s="1">
        <f t="shared" si="106"/>
        <v>0</v>
      </c>
      <c r="N257" s="1">
        <f t="shared" si="106"/>
        <v>0</v>
      </c>
      <c r="O257" s="1">
        <f t="shared" si="106"/>
        <v>0</v>
      </c>
      <c r="P257" s="1">
        <f t="shared" si="106"/>
        <v>0</v>
      </c>
      <c r="Q257" s="1">
        <f t="shared" si="106"/>
        <v>0</v>
      </c>
      <c r="R257" s="1">
        <f t="shared" si="106"/>
        <v>0</v>
      </c>
      <c r="S257" s="1">
        <f t="shared" si="106"/>
        <v>0</v>
      </c>
      <c r="T257" s="1">
        <f t="shared" si="106"/>
        <v>0</v>
      </c>
      <c r="U257" s="1">
        <f t="shared" si="106"/>
        <v>0</v>
      </c>
      <c r="V257" s="1">
        <f t="shared" si="106"/>
        <v>0</v>
      </c>
      <c r="W257" s="1">
        <f t="shared" si="106"/>
        <v>0</v>
      </c>
      <c r="X257" s="1">
        <f t="shared" si="106"/>
        <v>0</v>
      </c>
      <c r="Y257" s="1">
        <f t="shared" si="106"/>
        <v>0</v>
      </c>
      <c r="Z257" s="1">
        <f t="shared" si="106"/>
        <v>0</v>
      </c>
      <c r="AA257" s="1">
        <f t="shared" si="106"/>
        <v>0</v>
      </c>
      <c r="AB257" s="1">
        <f t="shared" si="106"/>
        <v>0</v>
      </c>
      <c r="AC257" s="1">
        <f t="shared" si="106"/>
        <v>0</v>
      </c>
    </row>
    <row r="258" spans="1:29" outlineLevel="5" x14ac:dyDescent="0.25">
      <c r="E258" s="23" t="str">
        <f t="shared" ref="E258:AC258" si="107">E$249</f>
        <v xml:space="preserve">Variance to totex allowance post adjustment - standard enhancement - wage growth - construction - real (ADDN1) </v>
      </c>
      <c r="F258" s="1">
        <f t="shared" si="107"/>
        <v>0</v>
      </c>
      <c r="G258" s="1" t="str">
        <f t="shared" si="107"/>
        <v>£m</v>
      </c>
      <c r="H258" s="1">
        <f t="shared" si="107"/>
        <v>0</v>
      </c>
      <c r="I258" s="1">
        <f t="shared" si="107"/>
        <v>0</v>
      </c>
      <c r="J258" s="1">
        <f t="shared" si="107"/>
        <v>0</v>
      </c>
      <c r="K258" s="1">
        <f t="shared" si="107"/>
        <v>0</v>
      </c>
      <c r="L258" s="1">
        <f t="shared" si="107"/>
        <v>0</v>
      </c>
      <c r="M258" s="1">
        <f t="shared" si="107"/>
        <v>0</v>
      </c>
      <c r="N258" s="1">
        <f t="shared" si="107"/>
        <v>0</v>
      </c>
      <c r="O258" s="1">
        <f t="shared" si="107"/>
        <v>0</v>
      </c>
      <c r="P258" s="1">
        <f t="shared" si="107"/>
        <v>0</v>
      </c>
      <c r="Q258" s="1">
        <f t="shared" si="107"/>
        <v>0</v>
      </c>
      <c r="R258" s="1">
        <f t="shared" si="107"/>
        <v>0</v>
      </c>
      <c r="S258" s="1">
        <f t="shared" si="107"/>
        <v>0</v>
      </c>
      <c r="T258" s="1">
        <f t="shared" si="107"/>
        <v>0</v>
      </c>
      <c r="U258" s="1">
        <f t="shared" si="107"/>
        <v>0</v>
      </c>
      <c r="V258" s="1">
        <f t="shared" si="107"/>
        <v>0</v>
      </c>
      <c r="W258" s="1">
        <f t="shared" si="107"/>
        <v>0</v>
      </c>
      <c r="X258" s="1">
        <f t="shared" si="107"/>
        <v>0</v>
      </c>
      <c r="Y258" s="1">
        <f t="shared" si="107"/>
        <v>0</v>
      </c>
      <c r="Z258" s="1">
        <f t="shared" si="107"/>
        <v>0</v>
      </c>
      <c r="AA258" s="1">
        <f t="shared" si="107"/>
        <v>0</v>
      </c>
      <c r="AB258" s="1">
        <f t="shared" si="107"/>
        <v>0</v>
      </c>
      <c r="AC258" s="1">
        <f t="shared" si="107"/>
        <v>0</v>
      </c>
    </row>
    <row r="259" spans="1:29" outlineLevel="5" x14ac:dyDescent="0.25">
      <c r="E259" s="23" t="str">
        <f t="shared" ref="E259:AC259" si="108">E$250</f>
        <v xml:space="preserve">Variance to totex allowance post adjustment - standard enhancement - wage growth - construction - real (ADDN2) </v>
      </c>
      <c r="F259" s="1">
        <f t="shared" si="108"/>
        <v>0</v>
      </c>
      <c r="G259" s="1" t="str">
        <f t="shared" si="108"/>
        <v>£m</v>
      </c>
      <c r="H259" s="1">
        <f t="shared" si="108"/>
        <v>0</v>
      </c>
      <c r="I259" s="1">
        <f t="shared" si="108"/>
        <v>0</v>
      </c>
      <c r="J259" s="1">
        <f t="shared" si="108"/>
        <v>0</v>
      </c>
      <c r="K259" s="1">
        <f t="shared" si="108"/>
        <v>0</v>
      </c>
      <c r="L259" s="1">
        <f t="shared" si="108"/>
        <v>0</v>
      </c>
      <c r="M259" s="1">
        <f t="shared" si="108"/>
        <v>0</v>
      </c>
      <c r="N259" s="1">
        <f t="shared" si="108"/>
        <v>0</v>
      </c>
      <c r="O259" s="1">
        <f t="shared" si="108"/>
        <v>0</v>
      </c>
      <c r="P259" s="1">
        <f t="shared" si="108"/>
        <v>0</v>
      </c>
      <c r="Q259" s="1">
        <f t="shared" si="108"/>
        <v>0</v>
      </c>
      <c r="R259" s="1">
        <f t="shared" si="108"/>
        <v>0</v>
      </c>
      <c r="S259" s="1">
        <f t="shared" si="108"/>
        <v>0</v>
      </c>
      <c r="T259" s="1">
        <f t="shared" si="108"/>
        <v>0</v>
      </c>
      <c r="U259" s="1">
        <f t="shared" si="108"/>
        <v>0</v>
      </c>
      <c r="V259" s="1">
        <f t="shared" si="108"/>
        <v>0</v>
      </c>
      <c r="W259" s="1">
        <f t="shared" si="108"/>
        <v>0</v>
      </c>
      <c r="X259" s="1">
        <f t="shared" si="108"/>
        <v>0</v>
      </c>
      <c r="Y259" s="1">
        <f t="shared" si="108"/>
        <v>0</v>
      </c>
      <c r="Z259" s="1">
        <f t="shared" si="108"/>
        <v>0</v>
      </c>
      <c r="AA259" s="1">
        <f t="shared" si="108"/>
        <v>0</v>
      </c>
      <c r="AB259" s="1">
        <f t="shared" si="108"/>
        <v>0</v>
      </c>
      <c r="AC259" s="1">
        <f t="shared" si="108"/>
        <v>0</v>
      </c>
    </row>
    <row r="260" spans="1:29" outlineLevel="4" x14ac:dyDescent="0.25">
      <c r="A260" s="11"/>
      <c r="B260" s="11"/>
      <c r="C260" s="18"/>
      <c r="D260" s="19"/>
      <c r="E260" s="12" t="str">
        <f>Financing!E$11</f>
        <v>Time value of money factor</v>
      </c>
      <c r="F260" s="7">
        <f>Financing!F$11</f>
        <v>0</v>
      </c>
      <c r="G260" s="7" t="str">
        <f>Financing!G$11</f>
        <v>factor</v>
      </c>
      <c r="H260" s="7">
        <f>Financing!H$11</f>
        <v>0</v>
      </c>
      <c r="I260" s="7">
        <f>Financing!I$11</f>
        <v>0</v>
      </c>
      <c r="J260" s="7">
        <f>Financing!J$11</f>
        <v>1</v>
      </c>
      <c r="K260" s="7">
        <f>Financing!K$11</f>
        <v>1</v>
      </c>
      <c r="L260" s="7">
        <f>Financing!L$11</f>
        <v>1</v>
      </c>
      <c r="M260" s="7">
        <f>Financing!M$11</f>
        <v>1</v>
      </c>
      <c r="N260" s="7">
        <f>Financing!N$11</f>
        <v>1</v>
      </c>
      <c r="O260" s="7">
        <f>Financing!O$11</f>
        <v>1</v>
      </c>
      <c r="P260" s="7">
        <f>Financing!P$11</f>
        <v>1</v>
      </c>
      <c r="Q260" s="7">
        <f>Financing!Q$11</f>
        <v>1</v>
      </c>
      <c r="R260" s="7">
        <f>Financing!R$11</f>
        <v>1</v>
      </c>
      <c r="S260" s="7">
        <f>Financing!S$11</f>
        <v>1</v>
      </c>
      <c r="T260" s="7">
        <f>Financing!T$11</f>
        <v>1</v>
      </c>
      <c r="U260" s="7">
        <f>Financing!U$11</f>
        <v>1</v>
      </c>
      <c r="V260" s="7">
        <f>Financing!V$11</f>
        <v>1</v>
      </c>
      <c r="W260" s="7">
        <f>Financing!W$11</f>
        <v>1</v>
      </c>
      <c r="X260" s="7">
        <f>Financing!X$11</f>
        <v>1</v>
      </c>
      <c r="Y260" s="7">
        <f>Financing!Y$11</f>
        <v>1</v>
      </c>
      <c r="Z260" s="7">
        <f>Financing!Z$11</f>
        <v>1</v>
      </c>
      <c r="AA260" s="7">
        <f>Financing!AA$11</f>
        <v>1</v>
      </c>
      <c r="AB260" s="7">
        <f>Financing!AB$11</f>
        <v>1</v>
      </c>
      <c r="AC260" s="7">
        <f>Financing!AC$11</f>
        <v>1</v>
      </c>
    </row>
    <row r="261" spans="1:29" outlineLevel="4" x14ac:dyDescent="0.25">
      <c r="A261" s="11"/>
      <c r="B261" s="11"/>
      <c r="C261" s="18"/>
      <c r="D261" s="19"/>
      <c r="E261" s="12" t="s">
        <v>544</v>
      </c>
      <c r="F261" s="12"/>
      <c r="G261" s="12" t="s">
        <v>148</v>
      </c>
      <c r="H261" s="4">
        <f t="shared" ref="H261:H266" si="109">SUM(J261:AC261)</f>
        <v>0</v>
      </c>
      <c r="I261" s="12"/>
      <c r="J261" s="4">
        <f t="shared" ref="J261:AC266" si="110">J254*J$260</f>
        <v>0</v>
      </c>
      <c r="K261" s="4">
        <f t="shared" si="110"/>
        <v>0</v>
      </c>
      <c r="L261" s="4">
        <f t="shared" si="110"/>
        <v>0</v>
      </c>
      <c r="M261" s="4">
        <f t="shared" si="110"/>
        <v>0</v>
      </c>
      <c r="N261" s="4">
        <f t="shared" si="110"/>
        <v>0</v>
      </c>
      <c r="O261" s="4">
        <f t="shared" si="110"/>
        <v>0</v>
      </c>
      <c r="P261" s="4">
        <f t="shared" si="110"/>
        <v>0</v>
      </c>
      <c r="Q261" s="4">
        <f t="shared" si="110"/>
        <v>0</v>
      </c>
      <c r="R261" s="4">
        <f t="shared" si="110"/>
        <v>0</v>
      </c>
      <c r="S261" s="4">
        <f t="shared" si="110"/>
        <v>0</v>
      </c>
      <c r="T261" s="4">
        <f t="shared" si="110"/>
        <v>0</v>
      </c>
      <c r="U261" s="4">
        <f t="shared" si="110"/>
        <v>0</v>
      </c>
      <c r="V261" s="4">
        <f t="shared" si="110"/>
        <v>0</v>
      </c>
      <c r="W261" s="4">
        <f t="shared" si="110"/>
        <v>0</v>
      </c>
      <c r="X261" s="4">
        <f t="shared" si="110"/>
        <v>0</v>
      </c>
      <c r="Y261" s="4">
        <f t="shared" si="110"/>
        <v>0</v>
      </c>
      <c r="Z261" s="4">
        <f t="shared" si="110"/>
        <v>0</v>
      </c>
      <c r="AA261" s="4">
        <f t="shared" si="110"/>
        <v>0</v>
      </c>
      <c r="AB261" s="4">
        <f t="shared" si="110"/>
        <v>0</v>
      </c>
      <c r="AC261" s="4">
        <f t="shared" si="110"/>
        <v>0</v>
      </c>
    </row>
    <row r="262" spans="1:29" outlineLevel="5" x14ac:dyDescent="0.25">
      <c r="A262" s="11"/>
      <c r="B262" s="11"/>
      <c r="C262" s="18"/>
      <c r="D262" s="19"/>
      <c r="E262" s="12" t="s">
        <v>545</v>
      </c>
      <c r="F262" s="12"/>
      <c r="G262" s="12" t="s">
        <v>148</v>
      </c>
      <c r="H262" s="4">
        <f t="shared" si="109"/>
        <v>0</v>
      </c>
      <c r="I262" s="12"/>
      <c r="J262" s="4">
        <f t="shared" si="110"/>
        <v>0</v>
      </c>
      <c r="K262" s="4">
        <f t="shared" si="110"/>
        <v>0</v>
      </c>
      <c r="L262" s="4">
        <f t="shared" si="110"/>
        <v>0</v>
      </c>
      <c r="M262" s="4">
        <f t="shared" si="110"/>
        <v>0</v>
      </c>
      <c r="N262" s="4">
        <f t="shared" si="110"/>
        <v>0</v>
      </c>
      <c r="O262" s="4">
        <f t="shared" si="110"/>
        <v>0</v>
      </c>
      <c r="P262" s="4">
        <f t="shared" si="110"/>
        <v>0</v>
      </c>
      <c r="Q262" s="4">
        <f t="shared" si="110"/>
        <v>0</v>
      </c>
      <c r="R262" s="4">
        <f t="shared" si="110"/>
        <v>0</v>
      </c>
      <c r="S262" s="4">
        <f t="shared" si="110"/>
        <v>0</v>
      </c>
      <c r="T262" s="4">
        <f t="shared" si="110"/>
        <v>0</v>
      </c>
      <c r="U262" s="4">
        <f t="shared" si="110"/>
        <v>0</v>
      </c>
      <c r="V262" s="4">
        <f t="shared" si="110"/>
        <v>0</v>
      </c>
      <c r="W262" s="4">
        <f t="shared" si="110"/>
        <v>0</v>
      </c>
      <c r="X262" s="4">
        <f t="shared" si="110"/>
        <v>0</v>
      </c>
      <c r="Y262" s="4">
        <f t="shared" si="110"/>
        <v>0</v>
      </c>
      <c r="Z262" s="4">
        <f t="shared" si="110"/>
        <v>0</v>
      </c>
      <c r="AA262" s="4">
        <f t="shared" si="110"/>
        <v>0</v>
      </c>
      <c r="AB262" s="4">
        <f t="shared" si="110"/>
        <v>0</v>
      </c>
      <c r="AC262" s="4">
        <f t="shared" si="110"/>
        <v>0</v>
      </c>
    </row>
    <row r="263" spans="1:29" outlineLevel="5" x14ac:dyDescent="0.25">
      <c r="A263" s="11"/>
      <c r="B263" s="11"/>
      <c r="C263" s="18"/>
      <c r="D263" s="19"/>
      <c r="E263" s="12" t="s">
        <v>546</v>
      </c>
      <c r="F263" s="12"/>
      <c r="G263" s="12" t="s">
        <v>148</v>
      </c>
      <c r="H263" s="4">
        <f t="shared" si="109"/>
        <v>0</v>
      </c>
      <c r="I263" s="12"/>
      <c r="J263" s="4">
        <f t="shared" si="110"/>
        <v>0</v>
      </c>
      <c r="K263" s="4">
        <f t="shared" si="110"/>
        <v>0</v>
      </c>
      <c r="L263" s="4">
        <f t="shared" si="110"/>
        <v>0</v>
      </c>
      <c r="M263" s="4">
        <f t="shared" si="110"/>
        <v>0</v>
      </c>
      <c r="N263" s="4">
        <f t="shared" si="110"/>
        <v>0</v>
      </c>
      <c r="O263" s="4">
        <f t="shared" si="110"/>
        <v>0</v>
      </c>
      <c r="P263" s="4">
        <f t="shared" si="110"/>
        <v>0</v>
      </c>
      <c r="Q263" s="4">
        <f t="shared" si="110"/>
        <v>0</v>
      </c>
      <c r="R263" s="4">
        <f t="shared" si="110"/>
        <v>0</v>
      </c>
      <c r="S263" s="4">
        <f t="shared" si="110"/>
        <v>0</v>
      </c>
      <c r="T263" s="4">
        <f t="shared" si="110"/>
        <v>0</v>
      </c>
      <c r="U263" s="4">
        <f t="shared" si="110"/>
        <v>0</v>
      </c>
      <c r="V263" s="4">
        <f t="shared" si="110"/>
        <v>0</v>
      </c>
      <c r="W263" s="4">
        <f t="shared" si="110"/>
        <v>0</v>
      </c>
      <c r="X263" s="4">
        <f t="shared" si="110"/>
        <v>0</v>
      </c>
      <c r="Y263" s="4">
        <f t="shared" si="110"/>
        <v>0</v>
      </c>
      <c r="Z263" s="4">
        <f t="shared" si="110"/>
        <v>0</v>
      </c>
      <c r="AA263" s="4">
        <f t="shared" si="110"/>
        <v>0</v>
      </c>
      <c r="AB263" s="4">
        <f t="shared" si="110"/>
        <v>0</v>
      </c>
      <c r="AC263" s="4">
        <f t="shared" si="110"/>
        <v>0</v>
      </c>
    </row>
    <row r="264" spans="1:29" outlineLevel="5" x14ac:dyDescent="0.25">
      <c r="A264" s="11"/>
      <c r="B264" s="11"/>
      <c r="C264" s="18"/>
      <c r="D264" s="19"/>
      <c r="E264" s="12" t="s">
        <v>547</v>
      </c>
      <c r="F264" s="12"/>
      <c r="G264" s="12" t="s">
        <v>148</v>
      </c>
      <c r="H264" s="4">
        <f t="shared" si="109"/>
        <v>0</v>
      </c>
      <c r="I264" s="12"/>
      <c r="J264" s="4">
        <f t="shared" si="110"/>
        <v>0</v>
      </c>
      <c r="K264" s="4">
        <f t="shared" si="110"/>
        <v>0</v>
      </c>
      <c r="L264" s="4">
        <f t="shared" si="110"/>
        <v>0</v>
      </c>
      <c r="M264" s="4">
        <f t="shared" si="110"/>
        <v>0</v>
      </c>
      <c r="N264" s="4">
        <f t="shared" si="110"/>
        <v>0</v>
      </c>
      <c r="O264" s="4">
        <f t="shared" si="110"/>
        <v>0</v>
      </c>
      <c r="P264" s="4">
        <f t="shared" si="110"/>
        <v>0</v>
      </c>
      <c r="Q264" s="4">
        <f t="shared" si="110"/>
        <v>0</v>
      </c>
      <c r="R264" s="4">
        <f t="shared" si="110"/>
        <v>0</v>
      </c>
      <c r="S264" s="4">
        <f t="shared" si="110"/>
        <v>0</v>
      </c>
      <c r="T264" s="4">
        <f t="shared" si="110"/>
        <v>0</v>
      </c>
      <c r="U264" s="4">
        <f t="shared" si="110"/>
        <v>0</v>
      </c>
      <c r="V264" s="4">
        <f t="shared" si="110"/>
        <v>0</v>
      </c>
      <c r="W264" s="4">
        <f t="shared" si="110"/>
        <v>0</v>
      </c>
      <c r="X264" s="4">
        <f t="shared" si="110"/>
        <v>0</v>
      </c>
      <c r="Y264" s="4">
        <f t="shared" si="110"/>
        <v>0</v>
      </c>
      <c r="Z264" s="4">
        <f t="shared" si="110"/>
        <v>0</v>
      </c>
      <c r="AA264" s="4">
        <f t="shared" si="110"/>
        <v>0</v>
      </c>
      <c r="AB264" s="4">
        <f t="shared" si="110"/>
        <v>0</v>
      </c>
      <c r="AC264" s="4">
        <f t="shared" si="110"/>
        <v>0</v>
      </c>
    </row>
    <row r="265" spans="1:29" outlineLevel="5" x14ac:dyDescent="0.25">
      <c r="A265" s="11"/>
      <c r="B265" s="11"/>
      <c r="C265" s="18"/>
      <c r="D265" s="19"/>
      <c r="E265" s="12" t="s">
        <v>548</v>
      </c>
      <c r="F265" s="12"/>
      <c r="G265" s="12" t="s">
        <v>148</v>
      </c>
      <c r="H265" s="4">
        <f t="shared" si="109"/>
        <v>0</v>
      </c>
      <c r="I265" s="12"/>
      <c r="J265" s="4">
        <f t="shared" si="110"/>
        <v>0</v>
      </c>
      <c r="K265" s="4">
        <f t="shared" si="110"/>
        <v>0</v>
      </c>
      <c r="L265" s="4">
        <f t="shared" si="110"/>
        <v>0</v>
      </c>
      <c r="M265" s="4">
        <f t="shared" si="110"/>
        <v>0</v>
      </c>
      <c r="N265" s="4">
        <f t="shared" si="110"/>
        <v>0</v>
      </c>
      <c r="O265" s="4">
        <f t="shared" si="110"/>
        <v>0</v>
      </c>
      <c r="P265" s="4">
        <f t="shared" si="110"/>
        <v>0</v>
      </c>
      <c r="Q265" s="4">
        <f t="shared" si="110"/>
        <v>0</v>
      </c>
      <c r="R265" s="4">
        <f t="shared" si="110"/>
        <v>0</v>
      </c>
      <c r="S265" s="4">
        <f t="shared" si="110"/>
        <v>0</v>
      </c>
      <c r="T265" s="4">
        <f t="shared" si="110"/>
        <v>0</v>
      </c>
      <c r="U265" s="4">
        <f t="shared" si="110"/>
        <v>0</v>
      </c>
      <c r="V265" s="4">
        <f t="shared" si="110"/>
        <v>0</v>
      </c>
      <c r="W265" s="4">
        <f t="shared" si="110"/>
        <v>0</v>
      </c>
      <c r="X265" s="4">
        <f t="shared" si="110"/>
        <v>0</v>
      </c>
      <c r="Y265" s="4">
        <f t="shared" si="110"/>
        <v>0</v>
      </c>
      <c r="Z265" s="4">
        <f t="shared" si="110"/>
        <v>0</v>
      </c>
      <c r="AA265" s="4">
        <f t="shared" si="110"/>
        <v>0</v>
      </c>
      <c r="AB265" s="4">
        <f t="shared" si="110"/>
        <v>0</v>
      </c>
      <c r="AC265" s="4">
        <f t="shared" si="110"/>
        <v>0</v>
      </c>
    </row>
    <row r="266" spans="1:29" outlineLevel="5" x14ac:dyDescent="0.25">
      <c r="A266" s="11"/>
      <c r="B266" s="11"/>
      <c r="C266" s="18"/>
      <c r="D266" s="19"/>
      <c r="E266" s="12" t="s">
        <v>549</v>
      </c>
      <c r="F266" s="12"/>
      <c r="G266" s="12" t="s">
        <v>148</v>
      </c>
      <c r="H266" s="4">
        <f t="shared" si="109"/>
        <v>0</v>
      </c>
      <c r="I266" s="12"/>
      <c r="J266" s="4">
        <f t="shared" si="110"/>
        <v>0</v>
      </c>
      <c r="K266" s="4">
        <f t="shared" si="110"/>
        <v>0</v>
      </c>
      <c r="L266" s="4">
        <f t="shared" si="110"/>
        <v>0</v>
      </c>
      <c r="M266" s="4">
        <f t="shared" si="110"/>
        <v>0</v>
      </c>
      <c r="N266" s="4">
        <f t="shared" si="110"/>
        <v>0</v>
      </c>
      <c r="O266" s="4">
        <f t="shared" si="110"/>
        <v>0</v>
      </c>
      <c r="P266" s="4">
        <f t="shared" si="110"/>
        <v>0</v>
      </c>
      <c r="Q266" s="4">
        <f t="shared" si="110"/>
        <v>0</v>
      </c>
      <c r="R266" s="4">
        <f t="shared" si="110"/>
        <v>0</v>
      </c>
      <c r="S266" s="4">
        <f t="shared" si="110"/>
        <v>0</v>
      </c>
      <c r="T266" s="4">
        <f t="shared" si="110"/>
        <v>0</v>
      </c>
      <c r="U266" s="4">
        <f t="shared" si="110"/>
        <v>0</v>
      </c>
      <c r="V266" s="4">
        <f t="shared" si="110"/>
        <v>0</v>
      </c>
      <c r="W266" s="4">
        <f t="shared" si="110"/>
        <v>0</v>
      </c>
      <c r="X266" s="4">
        <f t="shared" si="110"/>
        <v>0</v>
      </c>
      <c r="Y266" s="4">
        <f t="shared" si="110"/>
        <v>0</v>
      </c>
      <c r="Z266" s="4">
        <f t="shared" si="110"/>
        <v>0</v>
      </c>
      <c r="AA266" s="4">
        <f t="shared" si="110"/>
        <v>0</v>
      </c>
      <c r="AB266" s="4">
        <f t="shared" si="110"/>
        <v>0</v>
      </c>
      <c r="AC266" s="4">
        <f t="shared" si="110"/>
        <v>0</v>
      </c>
    </row>
    <row r="267" spans="1:29" outlineLevel="3" x14ac:dyDescent="0.25"/>
    <row r="268" spans="1:29" outlineLevel="3" x14ac:dyDescent="0.25"/>
    <row r="269" spans="1:29" outlineLevel="3" x14ac:dyDescent="0.25">
      <c r="B269" s="22" t="s">
        <v>550</v>
      </c>
    </row>
    <row r="270" spans="1:29" outlineLevel="4" x14ac:dyDescent="0.25">
      <c r="E270" s="23" t="str">
        <f t="shared" ref="E270:AC270" si="111">E$261</f>
        <v xml:space="preserve">Variance to totex allowance post adjustment - NPV adjusted - standard enhancement - wage growth - construction - real (WR) </v>
      </c>
      <c r="F270" s="1">
        <f t="shared" si="111"/>
        <v>0</v>
      </c>
      <c r="G270" s="1" t="str">
        <f t="shared" si="111"/>
        <v>£m</v>
      </c>
      <c r="H270" s="1">
        <f t="shared" si="111"/>
        <v>0</v>
      </c>
      <c r="I270" s="1">
        <f t="shared" si="111"/>
        <v>0</v>
      </c>
      <c r="J270" s="1">
        <f t="shared" si="111"/>
        <v>0</v>
      </c>
      <c r="K270" s="1">
        <f t="shared" si="111"/>
        <v>0</v>
      </c>
      <c r="L270" s="1">
        <f t="shared" si="111"/>
        <v>0</v>
      </c>
      <c r="M270" s="1">
        <f t="shared" si="111"/>
        <v>0</v>
      </c>
      <c r="N270" s="1">
        <f t="shared" si="111"/>
        <v>0</v>
      </c>
      <c r="O270" s="1">
        <f t="shared" si="111"/>
        <v>0</v>
      </c>
      <c r="P270" s="1">
        <f t="shared" si="111"/>
        <v>0</v>
      </c>
      <c r="Q270" s="1">
        <f t="shared" si="111"/>
        <v>0</v>
      </c>
      <c r="R270" s="1">
        <f t="shared" si="111"/>
        <v>0</v>
      </c>
      <c r="S270" s="1">
        <f t="shared" si="111"/>
        <v>0</v>
      </c>
      <c r="T270" s="1">
        <f t="shared" si="111"/>
        <v>0</v>
      </c>
      <c r="U270" s="1">
        <f t="shared" si="111"/>
        <v>0</v>
      </c>
      <c r="V270" s="1">
        <f t="shared" si="111"/>
        <v>0</v>
      </c>
      <c r="W270" s="1">
        <f t="shared" si="111"/>
        <v>0</v>
      </c>
      <c r="X270" s="1">
        <f t="shared" si="111"/>
        <v>0</v>
      </c>
      <c r="Y270" s="1">
        <f t="shared" si="111"/>
        <v>0</v>
      </c>
      <c r="Z270" s="1">
        <f t="shared" si="111"/>
        <v>0</v>
      </c>
      <c r="AA270" s="1">
        <f t="shared" si="111"/>
        <v>0</v>
      </c>
      <c r="AB270" s="1">
        <f t="shared" si="111"/>
        <v>0</v>
      </c>
      <c r="AC270" s="1">
        <f t="shared" si="111"/>
        <v>0</v>
      </c>
    </row>
    <row r="271" spans="1:29" outlineLevel="5" x14ac:dyDescent="0.25">
      <c r="E271" s="23" t="str">
        <f t="shared" ref="E271:AC271" si="112">E$262</f>
        <v xml:space="preserve">Variance to totex allowance post adjustment - NPV adjusted - standard enhancement - wage growth - construction - real (WN+) </v>
      </c>
      <c r="F271" s="1">
        <f t="shared" si="112"/>
        <v>0</v>
      </c>
      <c r="G271" s="1" t="str">
        <f t="shared" si="112"/>
        <v>£m</v>
      </c>
      <c r="H271" s="1">
        <f t="shared" si="112"/>
        <v>0</v>
      </c>
      <c r="I271" s="1">
        <f t="shared" si="112"/>
        <v>0</v>
      </c>
      <c r="J271" s="1">
        <f t="shared" si="112"/>
        <v>0</v>
      </c>
      <c r="K271" s="1">
        <f t="shared" si="112"/>
        <v>0</v>
      </c>
      <c r="L271" s="1">
        <f t="shared" si="112"/>
        <v>0</v>
      </c>
      <c r="M271" s="1">
        <f t="shared" si="112"/>
        <v>0</v>
      </c>
      <c r="N271" s="1">
        <f t="shared" si="112"/>
        <v>0</v>
      </c>
      <c r="O271" s="1">
        <f t="shared" si="112"/>
        <v>0</v>
      </c>
      <c r="P271" s="1">
        <f t="shared" si="112"/>
        <v>0</v>
      </c>
      <c r="Q271" s="1">
        <f t="shared" si="112"/>
        <v>0</v>
      </c>
      <c r="R271" s="1">
        <f t="shared" si="112"/>
        <v>0</v>
      </c>
      <c r="S271" s="1">
        <f t="shared" si="112"/>
        <v>0</v>
      </c>
      <c r="T271" s="1">
        <f t="shared" si="112"/>
        <v>0</v>
      </c>
      <c r="U271" s="1">
        <f t="shared" si="112"/>
        <v>0</v>
      </c>
      <c r="V271" s="1">
        <f t="shared" si="112"/>
        <v>0</v>
      </c>
      <c r="W271" s="1">
        <f t="shared" si="112"/>
        <v>0</v>
      </c>
      <c r="X271" s="1">
        <f t="shared" si="112"/>
        <v>0</v>
      </c>
      <c r="Y271" s="1">
        <f t="shared" si="112"/>
        <v>0</v>
      </c>
      <c r="Z271" s="1">
        <f t="shared" si="112"/>
        <v>0</v>
      </c>
      <c r="AA271" s="1">
        <f t="shared" si="112"/>
        <v>0</v>
      </c>
      <c r="AB271" s="1">
        <f t="shared" si="112"/>
        <v>0</v>
      </c>
      <c r="AC271" s="1">
        <f t="shared" si="112"/>
        <v>0</v>
      </c>
    </row>
    <row r="272" spans="1:29" outlineLevel="5" x14ac:dyDescent="0.25">
      <c r="E272" s="23" t="str">
        <f t="shared" ref="E272:AC272" si="113">E$263</f>
        <v xml:space="preserve">Variance to totex allowance post adjustment - NPV adjusted - standard enhancement - wage growth - construction - real (WWN+) </v>
      </c>
      <c r="F272" s="1">
        <f t="shared" si="113"/>
        <v>0</v>
      </c>
      <c r="G272" s="1" t="str">
        <f t="shared" si="113"/>
        <v>£m</v>
      </c>
      <c r="H272" s="1">
        <f t="shared" si="113"/>
        <v>0</v>
      </c>
      <c r="I272" s="1">
        <f t="shared" si="113"/>
        <v>0</v>
      </c>
      <c r="J272" s="1">
        <f t="shared" si="113"/>
        <v>0</v>
      </c>
      <c r="K272" s="1">
        <f t="shared" si="113"/>
        <v>0</v>
      </c>
      <c r="L272" s="1">
        <f t="shared" si="113"/>
        <v>0</v>
      </c>
      <c r="M272" s="1">
        <f t="shared" si="113"/>
        <v>0</v>
      </c>
      <c r="N272" s="1">
        <f t="shared" si="113"/>
        <v>0</v>
      </c>
      <c r="O272" s="1">
        <f t="shared" si="113"/>
        <v>0</v>
      </c>
      <c r="P272" s="1">
        <f t="shared" si="113"/>
        <v>0</v>
      </c>
      <c r="Q272" s="1">
        <f t="shared" si="113"/>
        <v>0</v>
      </c>
      <c r="R272" s="1">
        <f t="shared" si="113"/>
        <v>0</v>
      </c>
      <c r="S272" s="1">
        <f t="shared" si="113"/>
        <v>0</v>
      </c>
      <c r="T272" s="1">
        <f t="shared" si="113"/>
        <v>0</v>
      </c>
      <c r="U272" s="1">
        <f t="shared" si="113"/>
        <v>0</v>
      </c>
      <c r="V272" s="1">
        <f t="shared" si="113"/>
        <v>0</v>
      </c>
      <c r="W272" s="1">
        <f t="shared" si="113"/>
        <v>0</v>
      </c>
      <c r="X272" s="1">
        <f t="shared" si="113"/>
        <v>0</v>
      </c>
      <c r="Y272" s="1">
        <f t="shared" si="113"/>
        <v>0</v>
      </c>
      <c r="Z272" s="1">
        <f t="shared" si="113"/>
        <v>0</v>
      </c>
      <c r="AA272" s="1">
        <f t="shared" si="113"/>
        <v>0</v>
      </c>
      <c r="AB272" s="1">
        <f t="shared" si="113"/>
        <v>0</v>
      </c>
      <c r="AC272" s="1">
        <f t="shared" si="113"/>
        <v>0</v>
      </c>
    </row>
    <row r="273" spans="2:29" outlineLevel="5" x14ac:dyDescent="0.25">
      <c r="E273" s="23" t="str">
        <f t="shared" ref="E273:AC273" si="114">E$264</f>
        <v xml:space="preserve">Variance to totex allowance post adjustment - NPV adjusted - standard enhancement - wage growth - construction - real (BIO) </v>
      </c>
      <c r="F273" s="1">
        <f t="shared" si="114"/>
        <v>0</v>
      </c>
      <c r="G273" s="1" t="str">
        <f t="shared" si="114"/>
        <v>£m</v>
      </c>
      <c r="H273" s="1">
        <f t="shared" si="114"/>
        <v>0</v>
      </c>
      <c r="I273" s="1">
        <f t="shared" si="114"/>
        <v>0</v>
      </c>
      <c r="J273" s="1">
        <f t="shared" si="114"/>
        <v>0</v>
      </c>
      <c r="K273" s="1">
        <f t="shared" si="114"/>
        <v>0</v>
      </c>
      <c r="L273" s="1">
        <f t="shared" si="114"/>
        <v>0</v>
      </c>
      <c r="M273" s="1">
        <f t="shared" si="114"/>
        <v>0</v>
      </c>
      <c r="N273" s="1">
        <f t="shared" si="114"/>
        <v>0</v>
      </c>
      <c r="O273" s="1">
        <f t="shared" si="114"/>
        <v>0</v>
      </c>
      <c r="P273" s="1">
        <f t="shared" si="114"/>
        <v>0</v>
      </c>
      <c r="Q273" s="1">
        <f t="shared" si="114"/>
        <v>0</v>
      </c>
      <c r="R273" s="1">
        <f t="shared" si="114"/>
        <v>0</v>
      </c>
      <c r="S273" s="1">
        <f t="shared" si="114"/>
        <v>0</v>
      </c>
      <c r="T273" s="1">
        <f t="shared" si="114"/>
        <v>0</v>
      </c>
      <c r="U273" s="1">
        <f t="shared" si="114"/>
        <v>0</v>
      </c>
      <c r="V273" s="1">
        <f t="shared" si="114"/>
        <v>0</v>
      </c>
      <c r="W273" s="1">
        <f t="shared" si="114"/>
        <v>0</v>
      </c>
      <c r="X273" s="1">
        <f t="shared" si="114"/>
        <v>0</v>
      </c>
      <c r="Y273" s="1">
        <f t="shared" si="114"/>
        <v>0</v>
      </c>
      <c r="Z273" s="1">
        <f t="shared" si="114"/>
        <v>0</v>
      </c>
      <c r="AA273" s="1">
        <f t="shared" si="114"/>
        <v>0</v>
      </c>
      <c r="AB273" s="1">
        <f t="shared" si="114"/>
        <v>0</v>
      </c>
      <c r="AC273" s="1">
        <f t="shared" si="114"/>
        <v>0</v>
      </c>
    </row>
    <row r="274" spans="2:29" outlineLevel="5" x14ac:dyDescent="0.25">
      <c r="E274" s="23" t="str">
        <f t="shared" ref="E274:AC274" si="115">E$265</f>
        <v xml:space="preserve">Variance to totex allowance post adjustment - NPV adjusted - standard enhancement - wage growth - construction - real (ADDN1) </v>
      </c>
      <c r="F274" s="1">
        <f t="shared" si="115"/>
        <v>0</v>
      </c>
      <c r="G274" s="1" t="str">
        <f t="shared" si="115"/>
        <v>£m</v>
      </c>
      <c r="H274" s="1">
        <f t="shared" si="115"/>
        <v>0</v>
      </c>
      <c r="I274" s="1">
        <f t="shared" si="115"/>
        <v>0</v>
      </c>
      <c r="J274" s="1">
        <f t="shared" si="115"/>
        <v>0</v>
      </c>
      <c r="K274" s="1">
        <f t="shared" si="115"/>
        <v>0</v>
      </c>
      <c r="L274" s="1">
        <f t="shared" si="115"/>
        <v>0</v>
      </c>
      <c r="M274" s="1">
        <f t="shared" si="115"/>
        <v>0</v>
      </c>
      <c r="N274" s="1">
        <f t="shared" si="115"/>
        <v>0</v>
      </c>
      <c r="O274" s="1">
        <f t="shared" si="115"/>
        <v>0</v>
      </c>
      <c r="P274" s="1">
        <f t="shared" si="115"/>
        <v>0</v>
      </c>
      <c r="Q274" s="1">
        <f t="shared" si="115"/>
        <v>0</v>
      </c>
      <c r="R274" s="1">
        <f t="shared" si="115"/>
        <v>0</v>
      </c>
      <c r="S274" s="1">
        <f t="shared" si="115"/>
        <v>0</v>
      </c>
      <c r="T274" s="1">
        <f t="shared" si="115"/>
        <v>0</v>
      </c>
      <c r="U274" s="1">
        <f t="shared" si="115"/>
        <v>0</v>
      </c>
      <c r="V274" s="1">
        <f t="shared" si="115"/>
        <v>0</v>
      </c>
      <c r="W274" s="1">
        <f t="shared" si="115"/>
        <v>0</v>
      </c>
      <c r="X274" s="1">
        <f t="shared" si="115"/>
        <v>0</v>
      </c>
      <c r="Y274" s="1">
        <f t="shared" si="115"/>
        <v>0</v>
      </c>
      <c r="Z274" s="1">
        <f t="shared" si="115"/>
        <v>0</v>
      </c>
      <c r="AA274" s="1">
        <f t="shared" si="115"/>
        <v>0</v>
      </c>
      <c r="AB274" s="1">
        <f t="shared" si="115"/>
        <v>0</v>
      </c>
      <c r="AC274" s="1">
        <f t="shared" si="115"/>
        <v>0</v>
      </c>
    </row>
    <row r="275" spans="2:29" outlineLevel="5" x14ac:dyDescent="0.25">
      <c r="E275" s="23" t="str">
        <f t="shared" ref="E275:AC275" si="116">E$266</f>
        <v xml:space="preserve">Variance to totex allowance post adjustment - NPV adjusted - standard enhancement - wage growth - construction - real (ADDN2) </v>
      </c>
      <c r="F275" s="1">
        <f t="shared" si="116"/>
        <v>0</v>
      </c>
      <c r="G275" s="1" t="str">
        <f t="shared" si="116"/>
        <v>£m</v>
      </c>
      <c r="H275" s="1">
        <f t="shared" si="116"/>
        <v>0</v>
      </c>
      <c r="I275" s="1">
        <f t="shared" si="116"/>
        <v>0</v>
      </c>
      <c r="J275" s="1">
        <f t="shared" si="116"/>
        <v>0</v>
      </c>
      <c r="K275" s="1">
        <f t="shared" si="116"/>
        <v>0</v>
      </c>
      <c r="L275" s="1">
        <f t="shared" si="116"/>
        <v>0</v>
      </c>
      <c r="M275" s="1">
        <f t="shared" si="116"/>
        <v>0</v>
      </c>
      <c r="N275" s="1">
        <f t="shared" si="116"/>
        <v>0</v>
      </c>
      <c r="O275" s="1">
        <f t="shared" si="116"/>
        <v>0</v>
      </c>
      <c r="P275" s="1">
        <f t="shared" si="116"/>
        <v>0</v>
      </c>
      <c r="Q275" s="1">
        <f t="shared" si="116"/>
        <v>0</v>
      </c>
      <c r="R275" s="1">
        <f t="shared" si="116"/>
        <v>0</v>
      </c>
      <c r="S275" s="1">
        <f t="shared" si="116"/>
        <v>0</v>
      </c>
      <c r="T275" s="1">
        <f t="shared" si="116"/>
        <v>0</v>
      </c>
      <c r="U275" s="1">
        <f t="shared" si="116"/>
        <v>0</v>
      </c>
      <c r="V275" s="1">
        <f t="shared" si="116"/>
        <v>0</v>
      </c>
      <c r="W275" s="1">
        <f t="shared" si="116"/>
        <v>0</v>
      </c>
      <c r="X275" s="1">
        <f t="shared" si="116"/>
        <v>0</v>
      </c>
      <c r="Y275" s="1">
        <f t="shared" si="116"/>
        <v>0</v>
      </c>
      <c r="Z275" s="1">
        <f t="shared" si="116"/>
        <v>0</v>
      </c>
      <c r="AA275" s="1">
        <f t="shared" si="116"/>
        <v>0</v>
      </c>
      <c r="AB275" s="1">
        <f t="shared" si="116"/>
        <v>0</v>
      </c>
      <c r="AC275" s="1">
        <f t="shared" si="116"/>
        <v>0</v>
      </c>
    </row>
    <row r="276" spans="2:29" outlineLevel="4" x14ac:dyDescent="0.25">
      <c r="E276" s="23" t="s">
        <v>551</v>
      </c>
      <c r="F276" s="1">
        <f t="shared" ref="F276:F281" si="117">SUM($J270:$AC270)</f>
        <v>0</v>
      </c>
      <c r="G276" s="23" t="s">
        <v>148</v>
      </c>
      <c r="H276" s="1"/>
    </row>
    <row r="277" spans="2:29" outlineLevel="5" x14ac:dyDescent="0.25">
      <c r="E277" s="23" t="s">
        <v>552</v>
      </c>
      <c r="F277" s="1">
        <f t="shared" si="117"/>
        <v>0</v>
      </c>
      <c r="G277" s="23" t="s">
        <v>148</v>
      </c>
      <c r="H277" s="1"/>
    </row>
    <row r="278" spans="2:29" outlineLevel="5" x14ac:dyDescent="0.25">
      <c r="E278" s="23" t="s">
        <v>553</v>
      </c>
      <c r="F278" s="1">
        <f t="shared" si="117"/>
        <v>0</v>
      </c>
      <c r="G278" s="23" t="s">
        <v>148</v>
      </c>
      <c r="H278" s="1"/>
    </row>
    <row r="279" spans="2:29" outlineLevel="5" x14ac:dyDescent="0.25">
      <c r="E279" s="23" t="s">
        <v>554</v>
      </c>
      <c r="F279" s="1">
        <f t="shared" si="117"/>
        <v>0</v>
      </c>
      <c r="G279" s="23" t="s">
        <v>148</v>
      </c>
      <c r="H279" s="1"/>
    </row>
    <row r="280" spans="2:29" outlineLevel="5" x14ac:dyDescent="0.25">
      <c r="E280" s="23" t="s">
        <v>555</v>
      </c>
      <c r="F280" s="1">
        <f t="shared" si="117"/>
        <v>0</v>
      </c>
      <c r="G280" s="23" t="s">
        <v>148</v>
      </c>
      <c r="H280" s="1"/>
    </row>
    <row r="281" spans="2:29" outlineLevel="5" x14ac:dyDescent="0.25">
      <c r="E281" s="23" t="s">
        <v>556</v>
      </c>
      <c r="F281" s="1">
        <f t="shared" si="117"/>
        <v>0</v>
      </c>
      <c r="G281" s="23" t="s">
        <v>148</v>
      </c>
      <c r="H281" s="1"/>
    </row>
    <row r="282" spans="2:29" outlineLevel="3" x14ac:dyDescent="0.25"/>
    <row r="283" spans="2:29" outlineLevel="3" x14ac:dyDescent="0.25"/>
    <row r="284" spans="2:29" outlineLevel="3" x14ac:dyDescent="0.25">
      <c r="B284" s="22" t="s">
        <v>557</v>
      </c>
    </row>
    <row r="285" spans="2:29" outlineLevel="4" x14ac:dyDescent="0.25">
      <c r="E285" s="23" t="str">
        <f t="shared" ref="E285:G285" si="118">E$276</f>
        <v xml:space="preserve">Total variance to totex allowance post adjustment - NPV adjusted - standard enhancement - wage growth - construction - real (WR) </v>
      </c>
      <c r="F285" s="1">
        <f t="shared" si="118"/>
        <v>0</v>
      </c>
      <c r="G285" s="23" t="str">
        <f t="shared" si="118"/>
        <v>£m</v>
      </c>
      <c r="H285" s="1"/>
    </row>
    <row r="286" spans="2:29" outlineLevel="5" x14ac:dyDescent="0.25">
      <c r="E286" s="23" t="str">
        <f t="shared" ref="E286:G286" si="119">E$277</f>
        <v xml:space="preserve">Total variance to totex allowance post adjustment - NPV adjusted - standard enhancement - wage growth - construction - real (WN+) </v>
      </c>
      <c r="F286" s="1">
        <f t="shared" si="119"/>
        <v>0</v>
      </c>
      <c r="G286" s="23" t="str">
        <f t="shared" si="119"/>
        <v>£m</v>
      </c>
      <c r="H286" s="1"/>
    </row>
    <row r="287" spans="2:29" outlineLevel="5" x14ac:dyDescent="0.25">
      <c r="E287" s="23" t="str">
        <f t="shared" ref="E287:G287" si="120">E$278</f>
        <v xml:space="preserve">Total variance to totex allowance post adjustment - NPV adjusted - standard enhancement - wage growth - construction - real (WWN+) </v>
      </c>
      <c r="F287" s="1">
        <f t="shared" si="120"/>
        <v>0</v>
      </c>
      <c r="G287" s="23" t="str">
        <f t="shared" si="120"/>
        <v>£m</v>
      </c>
      <c r="H287" s="1"/>
    </row>
    <row r="288" spans="2:29" outlineLevel="5" x14ac:dyDescent="0.25">
      <c r="E288" s="23" t="str">
        <f t="shared" ref="E288:G288" si="121">E$279</f>
        <v xml:space="preserve">Total variance to totex allowance post adjustment - NPV adjusted - standard enhancement - wage growth - construction - real (BIO) </v>
      </c>
      <c r="F288" s="1">
        <f t="shared" si="121"/>
        <v>0</v>
      </c>
      <c r="G288" s="23" t="str">
        <f t="shared" si="121"/>
        <v>£m</v>
      </c>
      <c r="H288" s="1"/>
    </row>
    <row r="289" spans="1:8" outlineLevel="5" x14ac:dyDescent="0.25">
      <c r="E289" s="23" t="str">
        <f t="shared" ref="E289:G289" si="122">E$280</f>
        <v xml:space="preserve">Total variance to totex allowance post adjustment - NPV adjusted - standard enhancement - wage growth - construction - real (ADDN1) </v>
      </c>
      <c r="F289" s="1">
        <f t="shared" si="122"/>
        <v>0</v>
      </c>
      <c r="G289" s="23" t="str">
        <f t="shared" si="122"/>
        <v>£m</v>
      </c>
      <c r="H289" s="1"/>
    </row>
    <row r="290" spans="1:8" outlineLevel="5" x14ac:dyDescent="0.25">
      <c r="E290" s="23" t="str">
        <f t="shared" ref="E290:G290" si="123">E$281</f>
        <v xml:space="preserve">Total variance to totex allowance post adjustment - NPV adjusted - standard enhancement - wage growth - construction - real (ADDN2) </v>
      </c>
      <c r="F290" s="1">
        <f t="shared" si="123"/>
        <v>0</v>
      </c>
      <c r="G290" s="23" t="str">
        <f t="shared" si="123"/>
        <v>£m</v>
      </c>
      <c r="H290" s="1"/>
    </row>
    <row r="291" spans="1:8" outlineLevel="4" x14ac:dyDescent="0.25">
      <c r="A291" s="11"/>
      <c r="B291" s="11"/>
      <c r="C291" s="18"/>
      <c r="D291" s="19"/>
      <c r="E291" s="12" t="s">
        <v>558</v>
      </c>
      <c r="F291" s="4">
        <f t="shared" ref="F291:F296" si="124">$F285</f>
        <v>0</v>
      </c>
      <c r="G291" s="12" t="s">
        <v>148</v>
      </c>
      <c r="H291" s="1"/>
    </row>
    <row r="292" spans="1:8" outlineLevel="5" x14ac:dyDescent="0.25">
      <c r="A292" s="11"/>
      <c r="B292" s="11"/>
      <c r="C292" s="18"/>
      <c r="D292" s="19"/>
      <c r="E292" s="12" t="s">
        <v>559</v>
      </c>
      <c r="F292" s="4">
        <f t="shared" si="124"/>
        <v>0</v>
      </c>
      <c r="G292" s="12" t="s">
        <v>148</v>
      </c>
      <c r="H292" s="1"/>
    </row>
    <row r="293" spans="1:8" outlineLevel="5" x14ac:dyDescent="0.25">
      <c r="A293" s="11"/>
      <c r="B293" s="11"/>
      <c r="C293" s="18"/>
      <c r="D293" s="19"/>
      <c r="E293" s="12" t="s">
        <v>560</v>
      </c>
      <c r="F293" s="4">
        <f t="shared" si="124"/>
        <v>0</v>
      </c>
      <c r="G293" s="12" t="s">
        <v>148</v>
      </c>
      <c r="H293" s="1"/>
    </row>
    <row r="294" spans="1:8" outlineLevel="5" x14ac:dyDescent="0.25">
      <c r="A294" s="11"/>
      <c r="B294" s="11"/>
      <c r="C294" s="18"/>
      <c r="D294" s="19"/>
      <c r="E294" s="12" t="s">
        <v>561</v>
      </c>
      <c r="F294" s="4">
        <f t="shared" si="124"/>
        <v>0</v>
      </c>
      <c r="G294" s="12" t="s">
        <v>148</v>
      </c>
      <c r="H294" s="1"/>
    </row>
    <row r="295" spans="1:8" outlineLevel="5" x14ac:dyDescent="0.25">
      <c r="A295" s="11"/>
      <c r="B295" s="11"/>
      <c r="C295" s="18"/>
      <c r="D295" s="19"/>
      <c r="E295" s="12" t="s">
        <v>562</v>
      </c>
      <c r="F295" s="4">
        <f t="shared" si="124"/>
        <v>0</v>
      </c>
      <c r="G295" s="12" t="s">
        <v>148</v>
      </c>
      <c r="H295" s="1"/>
    </row>
    <row r="296" spans="1:8" outlineLevel="5" x14ac:dyDescent="0.25">
      <c r="A296" s="11"/>
      <c r="B296" s="11"/>
      <c r="C296" s="18"/>
      <c r="D296" s="19"/>
      <c r="E296" s="12" t="s">
        <v>563</v>
      </c>
      <c r="F296" s="4">
        <f t="shared" si="124"/>
        <v>0</v>
      </c>
      <c r="G296" s="12" t="s">
        <v>148</v>
      </c>
      <c r="H296" s="1"/>
    </row>
    <row r="297" spans="1:8" outlineLevel="3" x14ac:dyDescent="0.25"/>
    <row r="298" spans="1:8" outlineLevel="2" x14ac:dyDescent="0.25">
      <c r="C298" s="52" t="s">
        <v>564</v>
      </c>
    </row>
    <row r="299" spans="1:8" outlineLevel="3" x14ac:dyDescent="0.25">
      <c r="B299" s="22" t="s">
        <v>565</v>
      </c>
    </row>
    <row r="300" spans="1:8" outlineLevel="4" x14ac:dyDescent="0.25">
      <c r="A300" s="11"/>
      <c r="B300" s="11"/>
      <c r="C300" s="18"/>
      <c r="D300" s="19"/>
      <c r="E300" s="12" t="str">
        <f>Inputs!E$121</f>
        <v xml:space="preserve">Percentage of totex linked to wage growth - enhancement (WR) </v>
      </c>
      <c r="F300" s="8">
        <f>Inputs!F$121</f>
        <v>0</v>
      </c>
      <c r="G300" s="12" t="str">
        <f>Inputs!G$121</f>
        <v>%</v>
      </c>
      <c r="H300" s="2"/>
    </row>
    <row r="301" spans="1:8" outlineLevel="5" x14ac:dyDescent="0.25">
      <c r="A301" s="11"/>
      <c r="B301" s="11"/>
      <c r="C301" s="18"/>
      <c r="D301" s="19"/>
      <c r="E301" s="12" t="str">
        <f>Inputs!E$122</f>
        <v xml:space="preserve">Percentage of totex linked to wage growth - enhancement (WN+) </v>
      </c>
      <c r="F301" s="8">
        <f>Inputs!F$122</f>
        <v>0</v>
      </c>
      <c r="G301" s="12" t="str">
        <f>Inputs!G$122</f>
        <v>%</v>
      </c>
      <c r="H301" s="2"/>
    </row>
    <row r="302" spans="1:8" outlineLevel="5" x14ac:dyDescent="0.25">
      <c r="A302" s="11"/>
      <c r="B302" s="11"/>
      <c r="C302" s="18"/>
      <c r="D302" s="19"/>
      <c r="E302" s="12" t="str">
        <f>Inputs!E$123</f>
        <v xml:space="preserve">Percentage of totex linked to wage growth - enhancement (WWN+) </v>
      </c>
      <c r="F302" s="8">
        <f>Inputs!F$123</f>
        <v>0</v>
      </c>
      <c r="G302" s="12" t="str">
        <f>Inputs!G$123</f>
        <v>%</v>
      </c>
      <c r="H302" s="2"/>
    </row>
    <row r="303" spans="1:8" outlineLevel="5" x14ac:dyDescent="0.25">
      <c r="A303" s="11"/>
      <c r="B303" s="11"/>
      <c r="C303" s="18"/>
      <c r="D303" s="19"/>
      <c r="E303" s="12" t="str">
        <f>Inputs!E$124</f>
        <v xml:space="preserve">Percentage of totex linked to wage growth - enhancement (BIO) </v>
      </c>
      <c r="F303" s="8">
        <f>Inputs!F$124</f>
        <v>0</v>
      </c>
      <c r="G303" s="12" t="str">
        <f>Inputs!G$124</f>
        <v>%</v>
      </c>
      <c r="H303" s="2"/>
    </row>
    <row r="304" spans="1:8" outlineLevel="5" x14ac:dyDescent="0.25">
      <c r="A304" s="11"/>
      <c r="B304" s="11"/>
      <c r="C304" s="18"/>
      <c r="D304" s="19"/>
      <c r="E304" s="12" t="str">
        <f>Inputs!E$125</f>
        <v xml:space="preserve">Percentage of totex linked to wage growth - enhancement (ADDN1) </v>
      </c>
      <c r="F304" s="8">
        <f>Inputs!F$125</f>
        <v>0</v>
      </c>
      <c r="G304" s="12" t="str">
        <f>Inputs!G$125</f>
        <v>%</v>
      </c>
      <c r="H304" s="2"/>
    </row>
    <row r="305" spans="1:29" outlineLevel="5" x14ac:dyDescent="0.25">
      <c r="A305" s="11"/>
      <c r="B305" s="11"/>
      <c r="C305" s="18"/>
      <c r="D305" s="19"/>
      <c r="E305" s="12" t="str">
        <f>Inputs!E$126</f>
        <v xml:space="preserve">Percentage of totex linked to wage growth - enhancement (ADDN2) </v>
      </c>
      <c r="F305" s="8">
        <f>Inputs!F$126</f>
        <v>0</v>
      </c>
      <c r="G305" s="12" t="str">
        <f>Inputs!G$126</f>
        <v>%</v>
      </c>
      <c r="H305" s="2"/>
    </row>
    <row r="306" spans="1:29" outlineLevel="4" x14ac:dyDescent="0.25">
      <c r="A306" s="11"/>
      <c r="B306" s="11"/>
      <c r="C306" s="18"/>
      <c r="D306" s="19"/>
      <c r="E306" s="12" t="str">
        <f>'PCD adjustment'!E$63</f>
        <v xml:space="preserve">Totex allowance for cost sharing - post PCD adjustment - 25:25 cost sharing - real (WR) </v>
      </c>
      <c r="F306" s="4"/>
      <c r="G306" s="4" t="str">
        <f>'PCD adjustment'!G$63</f>
        <v>£m</v>
      </c>
      <c r="H306" s="4">
        <f>'PCD adjustment'!H$63</f>
        <v>0</v>
      </c>
      <c r="I306" s="4"/>
      <c r="J306" s="4"/>
      <c r="K306" s="4"/>
      <c r="L306" s="4"/>
      <c r="M306" s="4"/>
      <c r="N306" s="4"/>
      <c r="O306" s="4"/>
      <c r="P306" s="4"/>
      <c r="Q306" s="4"/>
      <c r="R306" s="4"/>
      <c r="S306" s="4"/>
      <c r="T306" s="4"/>
      <c r="U306" s="4"/>
      <c r="V306" s="4">
        <f>'PCD adjustment'!V$63</f>
        <v>0</v>
      </c>
      <c r="W306" s="4">
        <f>'PCD adjustment'!W$63</f>
        <v>0</v>
      </c>
      <c r="X306" s="4">
        <f>'PCD adjustment'!X$63</f>
        <v>0</v>
      </c>
      <c r="Y306" s="4">
        <f>'PCD adjustment'!Y$63</f>
        <v>0</v>
      </c>
      <c r="Z306" s="4">
        <f>'PCD adjustment'!Z$63</f>
        <v>0</v>
      </c>
      <c r="AA306" s="4">
        <f>'PCD adjustment'!AA$63</f>
        <v>0</v>
      </c>
      <c r="AB306" s="4">
        <f>'PCD adjustment'!AB$63</f>
        <v>0</v>
      </c>
      <c r="AC306" s="4">
        <f>'PCD adjustment'!AC$63</f>
        <v>0</v>
      </c>
    </row>
    <row r="307" spans="1:29" outlineLevel="5" x14ac:dyDescent="0.25">
      <c r="A307" s="11"/>
      <c r="B307" s="11"/>
      <c r="C307" s="18"/>
      <c r="D307" s="19"/>
      <c r="E307" s="12" t="str">
        <f>'PCD adjustment'!E$64</f>
        <v xml:space="preserve">Totex allowance for cost sharing - post PCD adjustment - 25:25 cost sharing - real (WN+) </v>
      </c>
      <c r="F307" s="4"/>
      <c r="G307" s="4" t="str">
        <f>'PCD adjustment'!G$64</f>
        <v>£m</v>
      </c>
      <c r="H307" s="4">
        <f>'PCD adjustment'!H$64</f>
        <v>0</v>
      </c>
      <c r="I307" s="4"/>
      <c r="J307" s="4"/>
      <c r="K307" s="4"/>
      <c r="L307" s="4"/>
      <c r="M307" s="4"/>
      <c r="N307" s="4"/>
      <c r="O307" s="4"/>
      <c r="P307" s="4"/>
      <c r="Q307" s="4"/>
      <c r="R307" s="4"/>
      <c r="S307" s="4"/>
      <c r="T307" s="4"/>
      <c r="U307" s="4"/>
      <c r="V307" s="4">
        <f>'PCD adjustment'!V$64</f>
        <v>0</v>
      </c>
      <c r="W307" s="4">
        <f>'PCD adjustment'!W$64</f>
        <v>0</v>
      </c>
      <c r="X307" s="4">
        <f>'PCD adjustment'!X$64</f>
        <v>0</v>
      </c>
      <c r="Y307" s="4">
        <f>'PCD adjustment'!Y$64</f>
        <v>0</v>
      </c>
      <c r="Z307" s="4">
        <f>'PCD adjustment'!Z$64</f>
        <v>0</v>
      </c>
      <c r="AA307" s="4">
        <f>'PCD adjustment'!AA$64</f>
        <v>0</v>
      </c>
      <c r="AB307" s="4">
        <f>'PCD adjustment'!AB$64</f>
        <v>0</v>
      </c>
      <c r="AC307" s="4">
        <f>'PCD adjustment'!AC$64</f>
        <v>0</v>
      </c>
    </row>
    <row r="308" spans="1:29" outlineLevel="5" x14ac:dyDescent="0.25">
      <c r="A308" s="11"/>
      <c r="B308" s="11"/>
      <c r="C308" s="18"/>
      <c r="D308" s="19"/>
      <c r="E308" s="12" t="str">
        <f>'PCD adjustment'!E$65</f>
        <v xml:space="preserve">Totex allowance for cost sharing - post PCD adjustment - 25:25 cost sharing - real (WWN+) </v>
      </c>
      <c r="F308" s="4"/>
      <c r="G308" s="4" t="str">
        <f>'PCD adjustment'!G$65</f>
        <v>£m</v>
      </c>
      <c r="H308" s="4">
        <f>'PCD adjustment'!H$65</f>
        <v>0</v>
      </c>
      <c r="I308" s="4"/>
      <c r="J308" s="4"/>
      <c r="K308" s="4"/>
      <c r="L308" s="4"/>
      <c r="M308" s="4"/>
      <c r="N308" s="4"/>
      <c r="O308" s="4"/>
      <c r="P308" s="4"/>
      <c r="Q308" s="4"/>
      <c r="R308" s="4"/>
      <c r="S308" s="4"/>
      <c r="T308" s="4"/>
      <c r="U308" s="4"/>
      <c r="V308" s="4">
        <f>'PCD adjustment'!V$65</f>
        <v>0</v>
      </c>
      <c r="W308" s="4">
        <f>'PCD adjustment'!W$65</f>
        <v>0</v>
      </c>
      <c r="X308" s="4">
        <f>'PCD adjustment'!X$65</f>
        <v>0</v>
      </c>
      <c r="Y308" s="4">
        <f>'PCD adjustment'!Y$65</f>
        <v>0</v>
      </c>
      <c r="Z308" s="4">
        <f>'PCD adjustment'!Z$65</f>
        <v>0</v>
      </c>
      <c r="AA308" s="4">
        <f>'PCD adjustment'!AA$65</f>
        <v>0</v>
      </c>
      <c r="AB308" s="4">
        <f>'PCD adjustment'!AB$65</f>
        <v>0</v>
      </c>
      <c r="AC308" s="4">
        <f>'PCD adjustment'!AC$65</f>
        <v>0</v>
      </c>
    </row>
    <row r="309" spans="1:29" outlineLevel="5" x14ac:dyDescent="0.25">
      <c r="A309" s="11"/>
      <c r="B309" s="11"/>
      <c r="C309" s="18"/>
      <c r="D309" s="19"/>
      <c r="E309" s="12" t="str">
        <f>'PCD adjustment'!E$66</f>
        <v xml:space="preserve">Totex allowance for cost sharing - post PCD adjustment - 25:25 cost sharing - real (BIO) </v>
      </c>
      <c r="F309" s="4"/>
      <c r="G309" s="4" t="str">
        <f>'PCD adjustment'!G$66</f>
        <v>£m</v>
      </c>
      <c r="H309" s="4">
        <f>'PCD adjustment'!H$66</f>
        <v>0</v>
      </c>
      <c r="I309" s="4"/>
      <c r="J309" s="4"/>
      <c r="K309" s="4"/>
      <c r="L309" s="4"/>
      <c r="M309" s="4"/>
      <c r="N309" s="4"/>
      <c r="O309" s="4"/>
      <c r="P309" s="4"/>
      <c r="Q309" s="4"/>
      <c r="R309" s="4"/>
      <c r="S309" s="4"/>
      <c r="T309" s="4"/>
      <c r="U309" s="4"/>
      <c r="V309" s="4">
        <f>'PCD adjustment'!V$66</f>
        <v>0</v>
      </c>
      <c r="W309" s="4">
        <f>'PCD adjustment'!W$66</f>
        <v>0</v>
      </c>
      <c r="X309" s="4">
        <f>'PCD adjustment'!X$66</f>
        <v>0</v>
      </c>
      <c r="Y309" s="4">
        <f>'PCD adjustment'!Y$66</f>
        <v>0</v>
      </c>
      <c r="Z309" s="4">
        <f>'PCD adjustment'!Z$66</f>
        <v>0</v>
      </c>
      <c r="AA309" s="4">
        <f>'PCD adjustment'!AA$66</f>
        <v>0</v>
      </c>
      <c r="AB309" s="4">
        <f>'PCD adjustment'!AB$66</f>
        <v>0</v>
      </c>
      <c r="AC309" s="4">
        <f>'PCD adjustment'!AC$66</f>
        <v>0</v>
      </c>
    </row>
    <row r="310" spans="1:29" outlineLevel="5" x14ac:dyDescent="0.25">
      <c r="A310" s="11"/>
      <c r="B310" s="11"/>
      <c r="C310" s="18"/>
      <c r="D310" s="19"/>
      <c r="E310" s="12" t="str">
        <f>'PCD adjustment'!E$67</f>
        <v xml:space="preserve">Totex allowance for cost sharing - post PCD adjustment - 25:25 cost sharing - real (ADDN1) </v>
      </c>
      <c r="F310" s="4"/>
      <c r="G310" s="4" t="str">
        <f>'PCD adjustment'!G$67</f>
        <v>£m</v>
      </c>
      <c r="H310" s="4">
        <f>'PCD adjustment'!H$67</f>
        <v>0</v>
      </c>
      <c r="I310" s="4"/>
      <c r="J310" s="4"/>
      <c r="K310" s="4"/>
      <c r="L310" s="4"/>
      <c r="M310" s="4"/>
      <c r="N310" s="4"/>
      <c r="O310" s="4"/>
      <c r="P310" s="4"/>
      <c r="Q310" s="4"/>
      <c r="R310" s="4"/>
      <c r="S310" s="4"/>
      <c r="T310" s="4"/>
      <c r="U310" s="4"/>
      <c r="V310" s="4">
        <f>'PCD adjustment'!V$67</f>
        <v>0</v>
      </c>
      <c r="W310" s="4">
        <f>'PCD adjustment'!W$67</f>
        <v>0</v>
      </c>
      <c r="X310" s="4">
        <f>'PCD adjustment'!X$67</f>
        <v>0</v>
      </c>
      <c r="Y310" s="4">
        <f>'PCD adjustment'!Y$67</f>
        <v>0</v>
      </c>
      <c r="Z310" s="4">
        <f>'PCD adjustment'!Z$67</f>
        <v>0</v>
      </c>
      <c r="AA310" s="4">
        <f>'PCD adjustment'!AA$67</f>
        <v>0</v>
      </c>
      <c r="AB310" s="4">
        <f>'PCD adjustment'!AB$67</f>
        <v>0</v>
      </c>
      <c r="AC310" s="4">
        <f>'PCD adjustment'!AC$67</f>
        <v>0</v>
      </c>
    </row>
    <row r="311" spans="1:29" outlineLevel="5" x14ac:dyDescent="0.25">
      <c r="A311" s="11"/>
      <c r="B311" s="11"/>
      <c r="C311" s="18"/>
      <c r="D311" s="19"/>
      <c r="E311" s="12" t="str">
        <f>'PCD adjustment'!E$68</f>
        <v xml:space="preserve">Totex allowance for cost sharing - post PCD adjustment - 25:25 cost sharing - real (ADDN2) </v>
      </c>
      <c r="F311" s="4"/>
      <c r="G311" s="4" t="str">
        <f>'PCD adjustment'!G$68</f>
        <v>£m</v>
      </c>
      <c r="H311" s="4">
        <f>'PCD adjustment'!H$68</f>
        <v>0</v>
      </c>
      <c r="I311" s="4"/>
      <c r="J311" s="4"/>
      <c r="K311" s="4"/>
      <c r="L311" s="4"/>
      <c r="M311" s="4"/>
      <c r="N311" s="4"/>
      <c r="O311" s="4"/>
      <c r="P311" s="4"/>
      <c r="Q311" s="4"/>
      <c r="R311" s="4"/>
      <c r="S311" s="4"/>
      <c r="T311" s="4"/>
      <c r="U311" s="4"/>
      <c r="V311" s="4">
        <f>'PCD adjustment'!V$68</f>
        <v>0</v>
      </c>
      <c r="W311" s="4">
        <f>'PCD adjustment'!W$68</f>
        <v>0</v>
      </c>
      <c r="X311" s="4">
        <f>'PCD adjustment'!X$68</f>
        <v>0</v>
      </c>
      <c r="Y311" s="4">
        <f>'PCD adjustment'!Y$68</f>
        <v>0</v>
      </c>
      <c r="Z311" s="4">
        <f>'PCD adjustment'!Z$68</f>
        <v>0</v>
      </c>
      <c r="AA311" s="4">
        <f>'PCD adjustment'!AA$68</f>
        <v>0</v>
      </c>
      <c r="AB311" s="4">
        <f>'PCD adjustment'!AB$68</f>
        <v>0</v>
      </c>
      <c r="AC311" s="4">
        <f>'PCD adjustment'!AC$68</f>
        <v>0</v>
      </c>
    </row>
    <row r="312" spans="1:29" outlineLevel="4" x14ac:dyDescent="0.25">
      <c r="E312" s="23" t="s">
        <v>566</v>
      </c>
      <c r="G312" s="23" t="s">
        <v>148</v>
      </c>
      <c r="H312" s="1">
        <f t="shared" ref="H312:H317" si="125">SUM(X312:AB312)</f>
        <v>0</v>
      </c>
      <c r="J312" s="1"/>
      <c r="K312" s="1"/>
      <c r="L312" s="1"/>
      <c r="M312" s="1"/>
      <c r="N312" s="1"/>
      <c r="O312" s="1"/>
      <c r="P312" s="1"/>
      <c r="Q312" s="1"/>
      <c r="R312" s="1"/>
      <c r="S312" s="1"/>
      <c r="T312" s="1"/>
      <c r="U312" s="1"/>
      <c r="V312" s="1">
        <f t="shared" ref="V312:AC317" si="126">V306*$F300</f>
        <v>0</v>
      </c>
      <c r="W312" s="1">
        <f t="shared" si="126"/>
        <v>0</v>
      </c>
      <c r="X312" s="1">
        <f t="shared" si="126"/>
        <v>0</v>
      </c>
      <c r="Y312" s="1">
        <f t="shared" si="126"/>
        <v>0</v>
      </c>
      <c r="Z312" s="1">
        <f t="shared" si="126"/>
        <v>0</v>
      </c>
      <c r="AA312" s="1">
        <f t="shared" si="126"/>
        <v>0</v>
      </c>
      <c r="AB312" s="1">
        <f t="shared" si="126"/>
        <v>0</v>
      </c>
      <c r="AC312" s="1">
        <f t="shared" si="126"/>
        <v>0</v>
      </c>
    </row>
    <row r="313" spans="1:29" outlineLevel="5" x14ac:dyDescent="0.25">
      <c r="E313" s="23" t="s">
        <v>567</v>
      </c>
      <c r="G313" s="23" t="s">
        <v>148</v>
      </c>
      <c r="H313" s="1">
        <f t="shared" si="125"/>
        <v>0</v>
      </c>
      <c r="J313" s="1"/>
      <c r="K313" s="1"/>
      <c r="L313" s="1"/>
      <c r="M313" s="1"/>
      <c r="N313" s="1"/>
      <c r="O313" s="1"/>
      <c r="P313" s="1"/>
      <c r="Q313" s="1"/>
      <c r="R313" s="1"/>
      <c r="S313" s="1"/>
      <c r="T313" s="1"/>
      <c r="U313" s="1"/>
      <c r="V313" s="1">
        <f t="shared" si="126"/>
        <v>0</v>
      </c>
      <c r="W313" s="1">
        <f t="shared" si="126"/>
        <v>0</v>
      </c>
      <c r="X313" s="1">
        <f t="shared" si="126"/>
        <v>0</v>
      </c>
      <c r="Y313" s="1">
        <f t="shared" si="126"/>
        <v>0</v>
      </c>
      <c r="Z313" s="1">
        <f t="shared" si="126"/>
        <v>0</v>
      </c>
      <c r="AA313" s="1">
        <f t="shared" si="126"/>
        <v>0</v>
      </c>
      <c r="AB313" s="1">
        <f t="shared" si="126"/>
        <v>0</v>
      </c>
      <c r="AC313" s="1">
        <f t="shared" si="126"/>
        <v>0</v>
      </c>
    </row>
    <row r="314" spans="1:29" outlineLevel="5" x14ac:dyDescent="0.25">
      <c r="E314" s="23" t="s">
        <v>568</v>
      </c>
      <c r="G314" s="23" t="s">
        <v>148</v>
      </c>
      <c r="H314" s="1">
        <f t="shared" si="125"/>
        <v>0</v>
      </c>
      <c r="J314" s="1"/>
      <c r="K314" s="1"/>
      <c r="L314" s="1"/>
      <c r="M314" s="1"/>
      <c r="N314" s="1"/>
      <c r="O314" s="1"/>
      <c r="P314" s="1"/>
      <c r="Q314" s="1"/>
      <c r="R314" s="1"/>
      <c r="S314" s="1"/>
      <c r="T314" s="1"/>
      <c r="U314" s="1"/>
      <c r="V314" s="1">
        <f t="shared" si="126"/>
        <v>0</v>
      </c>
      <c r="W314" s="1">
        <f t="shared" si="126"/>
        <v>0</v>
      </c>
      <c r="X314" s="1">
        <f t="shared" si="126"/>
        <v>0</v>
      </c>
      <c r="Y314" s="1">
        <f t="shared" si="126"/>
        <v>0</v>
      </c>
      <c r="Z314" s="1">
        <f t="shared" si="126"/>
        <v>0</v>
      </c>
      <c r="AA314" s="1">
        <f t="shared" si="126"/>
        <v>0</v>
      </c>
      <c r="AB314" s="1">
        <f t="shared" si="126"/>
        <v>0</v>
      </c>
      <c r="AC314" s="1">
        <f t="shared" si="126"/>
        <v>0</v>
      </c>
    </row>
    <row r="315" spans="1:29" outlineLevel="5" x14ac:dyDescent="0.25">
      <c r="E315" s="23" t="s">
        <v>569</v>
      </c>
      <c r="G315" s="23" t="s">
        <v>148</v>
      </c>
      <c r="H315" s="1">
        <f t="shared" si="125"/>
        <v>0</v>
      </c>
      <c r="J315" s="1"/>
      <c r="K315" s="1"/>
      <c r="L315" s="1"/>
      <c r="M315" s="1"/>
      <c r="N315" s="1"/>
      <c r="O315" s="1"/>
      <c r="P315" s="1"/>
      <c r="Q315" s="1"/>
      <c r="R315" s="1"/>
      <c r="S315" s="1"/>
      <c r="T315" s="1"/>
      <c r="U315" s="1"/>
      <c r="V315" s="1">
        <f t="shared" si="126"/>
        <v>0</v>
      </c>
      <c r="W315" s="1">
        <f t="shared" si="126"/>
        <v>0</v>
      </c>
      <c r="X315" s="1">
        <f t="shared" si="126"/>
        <v>0</v>
      </c>
      <c r="Y315" s="1">
        <f t="shared" si="126"/>
        <v>0</v>
      </c>
      <c r="Z315" s="1">
        <f t="shared" si="126"/>
        <v>0</v>
      </c>
      <c r="AA315" s="1">
        <f t="shared" si="126"/>
        <v>0</v>
      </c>
      <c r="AB315" s="1">
        <f t="shared" si="126"/>
        <v>0</v>
      </c>
      <c r="AC315" s="1">
        <f t="shared" si="126"/>
        <v>0</v>
      </c>
    </row>
    <row r="316" spans="1:29" outlineLevel="5" x14ac:dyDescent="0.25">
      <c r="E316" s="23" t="s">
        <v>570</v>
      </c>
      <c r="G316" s="23" t="s">
        <v>148</v>
      </c>
      <c r="H316" s="1">
        <f t="shared" si="125"/>
        <v>0</v>
      </c>
      <c r="J316" s="1"/>
      <c r="K316" s="1"/>
      <c r="L316" s="1"/>
      <c r="M316" s="1"/>
      <c r="N316" s="1"/>
      <c r="O316" s="1"/>
      <c r="P316" s="1"/>
      <c r="Q316" s="1"/>
      <c r="R316" s="1"/>
      <c r="S316" s="1"/>
      <c r="T316" s="1"/>
      <c r="U316" s="1"/>
      <c r="V316" s="1">
        <f t="shared" si="126"/>
        <v>0</v>
      </c>
      <c r="W316" s="1">
        <f t="shared" si="126"/>
        <v>0</v>
      </c>
      <c r="X316" s="1">
        <f t="shared" si="126"/>
        <v>0</v>
      </c>
      <c r="Y316" s="1">
        <f t="shared" si="126"/>
        <v>0</v>
      </c>
      <c r="Z316" s="1">
        <f t="shared" si="126"/>
        <v>0</v>
      </c>
      <c r="AA316" s="1">
        <f t="shared" si="126"/>
        <v>0</v>
      </c>
      <c r="AB316" s="1">
        <f t="shared" si="126"/>
        <v>0</v>
      </c>
      <c r="AC316" s="1">
        <f t="shared" si="126"/>
        <v>0</v>
      </c>
    </row>
    <row r="317" spans="1:29" outlineLevel="5" x14ac:dyDescent="0.25">
      <c r="E317" s="23" t="s">
        <v>571</v>
      </c>
      <c r="G317" s="23" t="s">
        <v>148</v>
      </c>
      <c r="H317" s="1">
        <f t="shared" si="125"/>
        <v>0</v>
      </c>
      <c r="J317" s="1"/>
      <c r="K317" s="1"/>
      <c r="L317" s="1"/>
      <c r="M317" s="1"/>
      <c r="N317" s="1"/>
      <c r="O317" s="1"/>
      <c r="P317" s="1"/>
      <c r="Q317" s="1"/>
      <c r="R317" s="1"/>
      <c r="S317" s="1"/>
      <c r="T317" s="1"/>
      <c r="U317" s="1"/>
      <c r="V317" s="1">
        <f t="shared" si="126"/>
        <v>0</v>
      </c>
      <c r="W317" s="1">
        <f t="shared" si="126"/>
        <v>0</v>
      </c>
      <c r="X317" s="1">
        <f t="shared" si="126"/>
        <v>0</v>
      </c>
      <c r="Y317" s="1">
        <f t="shared" si="126"/>
        <v>0</v>
      </c>
      <c r="Z317" s="1">
        <f t="shared" si="126"/>
        <v>0</v>
      </c>
      <c r="AA317" s="1">
        <f t="shared" si="126"/>
        <v>0</v>
      </c>
      <c r="AB317" s="1">
        <f t="shared" si="126"/>
        <v>0</v>
      </c>
      <c r="AC317" s="1">
        <f t="shared" si="126"/>
        <v>0</v>
      </c>
    </row>
    <row r="318" spans="1:29" outlineLevel="3" x14ac:dyDescent="0.25"/>
    <row r="319" spans="1:29" outlineLevel="3" x14ac:dyDescent="0.25"/>
    <row r="320" spans="1:29" outlineLevel="3" x14ac:dyDescent="0.25">
      <c r="B320" s="22" t="s">
        <v>572</v>
      </c>
    </row>
    <row r="321" spans="1:29" outlineLevel="4" x14ac:dyDescent="0.25">
      <c r="E321" s="23" t="str">
        <f t="shared" ref="E321:AC321" si="127">E$312</f>
        <v xml:space="preserve">Net totex available for adjustment - 25:25 cost sharing - wage growth - construction - real (WR) </v>
      </c>
      <c r="F321" s="1"/>
      <c r="G321" s="1" t="str">
        <f t="shared" si="127"/>
        <v>£m</v>
      </c>
      <c r="H321" s="1">
        <f t="shared" si="127"/>
        <v>0</v>
      </c>
      <c r="I321" s="1"/>
      <c r="J321" s="1"/>
      <c r="K321" s="1"/>
      <c r="L321" s="1"/>
      <c r="M321" s="1"/>
      <c r="N321" s="1"/>
      <c r="O321" s="1"/>
      <c r="P321" s="1"/>
      <c r="Q321" s="1"/>
      <c r="R321" s="1"/>
      <c r="S321" s="1"/>
      <c r="T321" s="1"/>
      <c r="U321" s="1"/>
      <c r="V321" s="1">
        <f t="shared" si="127"/>
        <v>0</v>
      </c>
      <c r="W321" s="1">
        <f t="shared" si="127"/>
        <v>0</v>
      </c>
      <c r="X321" s="1">
        <f t="shared" si="127"/>
        <v>0</v>
      </c>
      <c r="Y321" s="1">
        <f t="shared" si="127"/>
        <v>0</v>
      </c>
      <c r="Z321" s="1">
        <f t="shared" si="127"/>
        <v>0</v>
      </c>
      <c r="AA321" s="1">
        <f t="shared" si="127"/>
        <v>0</v>
      </c>
      <c r="AB321" s="1">
        <f t="shared" si="127"/>
        <v>0</v>
      </c>
      <c r="AC321" s="1">
        <f t="shared" si="127"/>
        <v>0</v>
      </c>
    </row>
    <row r="322" spans="1:29" outlineLevel="5" x14ac:dyDescent="0.25">
      <c r="E322" s="23" t="str">
        <f t="shared" ref="E322:AC322" si="128">E$313</f>
        <v xml:space="preserve">Net totex available for adjustment - 25:25 cost sharing - wage growth - construction - real (WN+) </v>
      </c>
      <c r="F322" s="1"/>
      <c r="G322" s="1" t="str">
        <f t="shared" si="128"/>
        <v>£m</v>
      </c>
      <c r="H322" s="1">
        <f t="shared" si="128"/>
        <v>0</v>
      </c>
      <c r="I322" s="1"/>
      <c r="J322" s="1"/>
      <c r="K322" s="1"/>
      <c r="L322" s="1"/>
      <c r="M322" s="1"/>
      <c r="N322" s="1"/>
      <c r="O322" s="1"/>
      <c r="P322" s="1"/>
      <c r="Q322" s="1"/>
      <c r="R322" s="1"/>
      <c r="S322" s="1"/>
      <c r="T322" s="1"/>
      <c r="U322" s="1"/>
      <c r="V322" s="1">
        <f t="shared" si="128"/>
        <v>0</v>
      </c>
      <c r="W322" s="1">
        <f t="shared" si="128"/>
        <v>0</v>
      </c>
      <c r="X322" s="1">
        <f t="shared" si="128"/>
        <v>0</v>
      </c>
      <c r="Y322" s="1">
        <f t="shared" si="128"/>
        <v>0</v>
      </c>
      <c r="Z322" s="1">
        <f t="shared" si="128"/>
        <v>0</v>
      </c>
      <c r="AA322" s="1">
        <f t="shared" si="128"/>
        <v>0</v>
      </c>
      <c r="AB322" s="1">
        <f t="shared" si="128"/>
        <v>0</v>
      </c>
      <c r="AC322" s="1">
        <f t="shared" si="128"/>
        <v>0</v>
      </c>
    </row>
    <row r="323" spans="1:29" outlineLevel="5" x14ac:dyDescent="0.25">
      <c r="E323" s="23" t="str">
        <f t="shared" ref="E323:AC323" si="129">E$314</f>
        <v xml:space="preserve">Net totex available for adjustment - 25:25 cost sharing - wage growth - construction - real (WWN+) </v>
      </c>
      <c r="F323" s="1"/>
      <c r="G323" s="1" t="str">
        <f t="shared" si="129"/>
        <v>£m</v>
      </c>
      <c r="H323" s="1">
        <f t="shared" si="129"/>
        <v>0</v>
      </c>
      <c r="I323" s="1"/>
      <c r="J323" s="1"/>
      <c r="K323" s="1"/>
      <c r="L323" s="1"/>
      <c r="M323" s="1"/>
      <c r="N323" s="1"/>
      <c r="O323" s="1"/>
      <c r="P323" s="1"/>
      <c r="Q323" s="1"/>
      <c r="R323" s="1"/>
      <c r="S323" s="1"/>
      <c r="T323" s="1"/>
      <c r="U323" s="1"/>
      <c r="V323" s="1">
        <f t="shared" si="129"/>
        <v>0</v>
      </c>
      <c r="W323" s="1">
        <f t="shared" si="129"/>
        <v>0</v>
      </c>
      <c r="X323" s="1">
        <f t="shared" si="129"/>
        <v>0</v>
      </c>
      <c r="Y323" s="1">
        <f t="shared" si="129"/>
        <v>0</v>
      </c>
      <c r="Z323" s="1">
        <f t="shared" si="129"/>
        <v>0</v>
      </c>
      <c r="AA323" s="1">
        <f t="shared" si="129"/>
        <v>0</v>
      </c>
      <c r="AB323" s="1">
        <f t="shared" si="129"/>
        <v>0</v>
      </c>
      <c r="AC323" s="1">
        <f t="shared" si="129"/>
        <v>0</v>
      </c>
    </row>
    <row r="324" spans="1:29" outlineLevel="5" x14ac:dyDescent="0.25">
      <c r="E324" s="23" t="str">
        <f t="shared" ref="E324:AC324" si="130">E$315</f>
        <v xml:space="preserve">Net totex available for adjustment - 25:25 cost sharing - wage growth - construction - real (BIO) </v>
      </c>
      <c r="F324" s="1"/>
      <c r="G324" s="1" t="str">
        <f t="shared" si="130"/>
        <v>£m</v>
      </c>
      <c r="H324" s="1">
        <f t="shared" si="130"/>
        <v>0</v>
      </c>
      <c r="I324" s="1"/>
      <c r="J324" s="1"/>
      <c r="K324" s="1"/>
      <c r="L324" s="1"/>
      <c r="M324" s="1"/>
      <c r="N324" s="1"/>
      <c r="O324" s="1"/>
      <c r="P324" s="1"/>
      <c r="Q324" s="1"/>
      <c r="R324" s="1"/>
      <c r="S324" s="1"/>
      <c r="T324" s="1"/>
      <c r="U324" s="1"/>
      <c r="V324" s="1">
        <f t="shared" si="130"/>
        <v>0</v>
      </c>
      <c r="W324" s="1">
        <f t="shared" si="130"/>
        <v>0</v>
      </c>
      <c r="X324" s="1">
        <f t="shared" si="130"/>
        <v>0</v>
      </c>
      <c r="Y324" s="1">
        <f t="shared" si="130"/>
        <v>0</v>
      </c>
      <c r="Z324" s="1">
        <f t="shared" si="130"/>
        <v>0</v>
      </c>
      <c r="AA324" s="1">
        <f t="shared" si="130"/>
        <v>0</v>
      </c>
      <c r="AB324" s="1">
        <f t="shared" si="130"/>
        <v>0</v>
      </c>
      <c r="AC324" s="1">
        <f t="shared" si="130"/>
        <v>0</v>
      </c>
    </row>
    <row r="325" spans="1:29" outlineLevel="5" x14ac:dyDescent="0.25">
      <c r="E325" s="23" t="str">
        <f t="shared" ref="E325:AC325" si="131">E$316</f>
        <v xml:space="preserve">Net totex available for adjustment - 25:25 cost sharing - wage growth - construction - real (ADDN1) </v>
      </c>
      <c r="F325" s="1"/>
      <c r="G325" s="1" t="str">
        <f t="shared" si="131"/>
        <v>£m</v>
      </c>
      <c r="H325" s="1">
        <f t="shared" si="131"/>
        <v>0</v>
      </c>
      <c r="I325" s="1"/>
      <c r="J325" s="1"/>
      <c r="K325" s="1"/>
      <c r="L325" s="1"/>
      <c r="M325" s="1"/>
      <c r="N325" s="1"/>
      <c r="O325" s="1"/>
      <c r="P325" s="1"/>
      <c r="Q325" s="1"/>
      <c r="R325" s="1"/>
      <c r="S325" s="1"/>
      <c r="T325" s="1"/>
      <c r="U325" s="1"/>
      <c r="V325" s="1">
        <f t="shared" si="131"/>
        <v>0</v>
      </c>
      <c r="W325" s="1">
        <f t="shared" si="131"/>
        <v>0</v>
      </c>
      <c r="X325" s="1">
        <f t="shared" si="131"/>
        <v>0</v>
      </c>
      <c r="Y325" s="1">
        <f t="shared" si="131"/>
        <v>0</v>
      </c>
      <c r="Z325" s="1">
        <f t="shared" si="131"/>
        <v>0</v>
      </c>
      <c r="AA325" s="1">
        <f t="shared" si="131"/>
        <v>0</v>
      </c>
      <c r="AB325" s="1">
        <f t="shared" si="131"/>
        <v>0</v>
      </c>
      <c r="AC325" s="1">
        <f t="shared" si="131"/>
        <v>0</v>
      </c>
    </row>
    <row r="326" spans="1:29" outlineLevel="5" x14ac:dyDescent="0.25">
      <c r="E326" s="23" t="str">
        <f t="shared" ref="E326:AC326" si="132">E$317</f>
        <v xml:space="preserve">Net totex available for adjustment - 25:25 cost sharing - wage growth - construction - real (ADDN2) </v>
      </c>
      <c r="F326" s="1"/>
      <c r="G326" s="1" t="str">
        <f t="shared" si="132"/>
        <v>£m</v>
      </c>
      <c r="H326" s="1">
        <f t="shared" si="132"/>
        <v>0</v>
      </c>
      <c r="I326" s="1"/>
      <c r="J326" s="1"/>
      <c r="K326" s="1"/>
      <c r="L326" s="1"/>
      <c r="M326" s="1"/>
      <c r="N326" s="1"/>
      <c r="O326" s="1"/>
      <c r="P326" s="1"/>
      <c r="Q326" s="1"/>
      <c r="R326" s="1"/>
      <c r="S326" s="1"/>
      <c r="T326" s="1"/>
      <c r="U326" s="1"/>
      <c r="V326" s="1">
        <f t="shared" si="132"/>
        <v>0</v>
      </c>
      <c r="W326" s="1">
        <f t="shared" si="132"/>
        <v>0</v>
      </c>
      <c r="X326" s="1">
        <f t="shared" si="132"/>
        <v>0</v>
      </c>
      <c r="Y326" s="1">
        <f t="shared" si="132"/>
        <v>0</v>
      </c>
      <c r="Z326" s="1">
        <f t="shared" si="132"/>
        <v>0</v>
      </c>
      <c r="AA326" s="1">
        <f t="shared" si="132"/>
        <v>0</v>
      </c>
      <c r="AB326" s="1">
        <f t="shared" si="132"/>
        <v>0</v>
      </c>
      <c r="AC326" s="1">
        <f t="shared" si="132"/>
        <v>0</v>
      </c>
    </row>
    <row r="327" spans="1:29" outlineLevel="4" x14ac:dyDescent="0.25">
      <c r="E327" s="23" t="str">
        <f t="shared" ref="E327:AC327" si="133">E$190</f>
        <v>Real adjustment factor for wages - enhancement</v>
      </c>
      <c r="F327" s="2"/>
      <c r="G327" s="2" t="str">
        <f t="shared" si="133"/>
        <v>%</v>
      </c>
      <c r="H327" s="2"/>
      <c r="I327" s="2"/>
      <c r="J327" s="2"/>
      <c r="K327" s="2"/>
      <c r="L327" s="2"/>
      <c r="M327" s="2"/>
      <c r="N327" s="2"/>
      <c r="O327" s="2"/>
      <c r="P327" s="2"/>
      <c r="Q327" s="2"/>
      <c r="R327" s="2"/>
      <c r="S327" s="2"/>
      <c r="T327" s="2"/>
      <c r="U327" s="2"/>
      <c r="V327" s="2">
        <f t="shared" si="133"/>
        <v>0</v>
      </c>
      <c r="W327" s="2">
        <f t="shared" si="133"/>
        <v>0</v>
      </c>
      <c r="X327" s="2">
        <f t="shared" si="133"/>
        <v>0</v>
      </c>
      <c r="Y327" s="2">
        <f t="shared" si="133"/>
        <v>0</v>
      </c>
      <c r="Z327" s="2">
        <f t="shared" si="133"/>
        <v>0</v>
      </c>
      <c r="AA327" s="2">
        <f t="shared" si="133"/>
        <v>0</v>
      </c>
      <c r="AB327" s="2">
        <f t="shared" si="133"/>
        <v>0</v>
      </c>
      <c r="AC327" s="2">
        <f t="shared" si="133"/>
        <v>0</v>
      </c>
    </row>
    <row r="328" spans="1:29" outlineLevel="4" x14ac:dyDescent="0.25">
      <c r="A328" s="11"/>
      <c r="B328" s="11"/>
      <c r="C328" s="18"/>
      <c r="D328" s="19"/>
      <c r="E328" s="12" t="str">
        <f>Time!E$54</f>
        <v>Forecast period flag</v>
      </c>
      <c r="F328" s="3"/>
      <c r="G328" s="3" t="str">
        <f>Time!G$54</f>
        <v>flag</v>
      </c>
      <c r="H328" s="3"/>
      <c r="I328" s="3"/>
      <c r="J328" s="3"/>
      <c r="K328" s="3"/>
      <c r="L328" s="3"/>
      <c r="M328" s="3"/>
      <c r="N328" s="3"/>
      <c r="O328" s="3"/>
      <c r="P328" s="3"/>
      <c r="Q328" s="3"/>
      <c r="R328" s="3"/>
      <c r="S328" s="3"/>
      <c r="T328" s="3"/>
      <c r="U328" s="3"/>
      <c r="V328" s="3">
        <f>Time!V$54</f>
        <v>0</v>
      </c>
      <c r="W328" s="3">
        <f>Time!W$54</f>
        <v>1</v>
      </c>
      <c r="X328" s="3">
        <f>Time!X$54</f>
        <v>1</v>
      </c>
      <c r="Y328" s="3">
        <f>Time!Y$54</f>
        <v>1</v>
      </c>
      <c r="Z328" s="3">
        <f>Time!Z$54</f>
        <v>1</v>
      </c>
      <c r="AA328" s="3">
        <f>Time!AA$54</f>
        <v>1</v>
      </c>
      <c r="AB328" s="3">
        <f>Time!AB$54</f>
        <v>1</v>
      </c>
      <c r="AC328" s="3">
        <f>Time!AC$54</f>
        <v>0</v>
      </c>
    </row>
    <row r="329" spans="1:29" outlineLevel="4" x14ac:dyDescent="0.25">
      <c r="E329" s="23" t="s">
        <v>573</v>
      </c>
      <c r="G329" s="23" t="s">
        <v>148</v>
      </c>
      <c r="H329" s="1">
        <f t="shared" ref="H329:H334" si="134">SUM(X329:AB329)</f>
        <v>0</v>
      </c>
      <c r="J329" s="1"/>
      <c r="K329" s="1"/>
      <c r="L329" s="1"/>
      <c r="M329" s="1"/>
      <c r="N329" s="1"/>
      <c r="O329" s="1"/>
      <c r="P329" s="1"/>
      <c r="Q329" s="1"/>
      <c r="R329" s="1"/>
      <c r="S329" s="1"/>
      <c r="T329" s="1"/>
      <c r="U329" s="1"/>
      <c r="V329" s="1">
        <f t="shared" ref="V329:AC334" si="135">IF(V$328=1,V321*V$327,0)</f>
        <v>0</v>
      </c>
      <c r="W329" s="1">
        <f t="shared" si="135"/>
        <v>0</v>
      </c>
      <c r="X329" s="1">
        <f t="shared" si="135"/>
        <v>0</v>
      </c>
      <c r="Y329" s="1">
        <f t="shared" si="135"/>
        <v>0</v>
      </c>
      <c r="Z329" s="1">
        <f t="shared" si="135"/>
        <v>0</v>
      </c>
      <c r="AA329" s="1">
        <f t="shared" si="135"/>
        <v>0</v>
      </c>
      <c r="AB329" s="1">
        <f t="shared" si="135"/>
        <v>0</v>
      </c>
      <c r="AC329" s="1">
        <f t="shared" si="135"/>
        <v>0</v>
      </c>
    </row>
    <row r="330" spans="1:29" outlineLevel="5" x14ac:dyDescent="0.25">
      <c r="E330" s="23" t="s">
        <v>574</v>
      </c>
      <c r="G330" s="23" t="s">
        <v>148</v>
      </c>
      <c r="H330" s="1">
        <f t="shared" si="134"/>
        <v>0</v>
      </c>
      <c r="J330" s="1"/>
      <c r="K330" s="1"/>
      <c r="L330" s="1"/>
      <c r="M330" s="1"/>
      <c r="N330" s="1"/>
      <c r="O330" s="1"/>
      <c r="P330" s="1"/>
      <c r="Q330" s="1"/>
      <c r="R330" s="1"/>
      <c r="S330" s="1"/>
      <c r="T330" s="1"/>
      <c r="U330" s="1"/>
      <c r="V330" s="1">
        <f t="shared" si="135"/>
        <v>0</v>
      </c>
      <c r="W330" s="1">
        <f t="shared" si="135"/>
        <v>0</v>
      </c>
      <c r="X330" s="1">
        <f t="shared" si="135"/>
        <v>0</v>
      </c>
      <c r="Y330" s="1">
        <f t="shared" si="135"/>
        <v>0</v>
      </c>
      <c r="Z330" s="1">
        <f t="shared" si="135"/>
        <v>0</v>
      </c>
      <c r="AA330" s="1">
        <f t="shared" si="135"/>
        <v>0</v>
      </c>
      <c r="AB330" s="1">
        <f t="shared" si="135"/>
        <v>0</v>
      </c>
      <c r="AC330" s="1">
        <f t="shared" si="135"/>
        <v>0</v>
      </c>
    </row>
    <row r="331" spans="1:29" outlineLevel="5" x14ac:dyDescent="0.25">
      <c r="E331" s="23" t="s">
        <v>575</v>
      </c>
      <c r="G331" s="23" t="s">
        <v>148</v>
      </c>
      <c r="H331" s="1">
        <f t="shared" si="134"/>
        <v>0</v>
      </c>
      <c r="J331" s="1"/>
      <c r="K331" s="1"/>
      <c r="L331" s="1"/>
      <c r="M331" s="1"/>
      <c r="N331" s="1"/>
      <c r="O331" s="1"/>
      <c r="P331" s="1"/>
      <c r="Q331" s="1"/>
      <c r="R331" s="1"/>
      <c r="S331" s="1"/>
      <c r="T331" s="1"/>
      <c r="U331" s="1"/>
      <c r="V331" s="1">
        <f t="shared" si="135"/>
        <v>0</v>
      </c>
      <c r="W331" s="1">
        <f t="shared" si="135"/>
        <v>0</v>
      </c>
      <c r="X331" s="1">
        <f t="shared" si="135"/>
        <v>0</v>
      </c>
      <c r="Y331" s="1">
        <f t="shared" si="135"/>
        <v>0</v>
      </c>
      <c r="Z331" s="1">
        <f t="shared" si="135"/>
        <v>0</v>
      </c>
      <c r="AA331" s="1">
        <f t="shared" si="135"/>
        <v>0</v>
      </c>
      <c r="AB331" s="1">
        <f t="shared" si="135"/>
        <v>0</v>
      </c>
      <c r="AC331" s="1">
        <f t="shared" si="135"/>
        <v>0</v>
      </c>
    </row>
    <row r="332" spans="1:29" outlineLevel="5" x14ac:dyDescent="0.25">
      <c r="E332" s="23" t="s">
        <v>576</v>
      </c>
      <c r="G332" s="23" t="s">
        <v>148</v>
      </c>
      <c r="H332" s="1">
        <f t="shared" si="134"/>
        <v>0</v>
      </c>
      <c r="J332" s="1"/>
      <c r="K332" s="1"/>
      <c r="L332" s="1"/>
      <c r="M332" s="1"/>
      <c r="N332" s="1"/>
      <c r="O332" s="1"/>
      <c r="P332" s="1"/>
      <c r="Q332" s="1"/>
      <c r="R332" s="1"/>
      <c r="S332" s="1"/>
      <c r="T332" s="1"/>
      <c r="U332" s="1"/>
      <c r="V332" s="1">
        <f t="shared" si="135"/>
        <v>0</v>
      </c>
      <c r="W332" s="1">
        <f t="shared" si="135"/>
        <v>0</v>
      </c>
      <c r="X332" s="1">
        <f t="shared" si="135"/>
        <v>0</v>
      </c>
      <c r="Y332" s="1">
        <f t="shared" si="135"/>
        <v>0</v>
      </c>
      <c r="Z332" s="1">
        <f t="shared" si="135"/>
        <v>0</v>
      </c>
      <c r="AA332" s="1">
        <f t="shared" si="135"/>
        <v>0</v>
      </c>
      <c r="AB332" s="1">
        <f t="shared" si="135"/>
        <v>0</v>
      </c>
      <c r="AC332" s="1">
        <f t="shared" si="135"/>
        <v>0</v>
      </c>
    </row>
    <row r="333" spans="1:29" outlineLevel="5" x14ac:dyDescent="0.25">
      <c r="E333" s="23" t="s">
        <v>577</v>
      </c>
      <c r="G333" s="23" t="s">
        <v>148</v>
      </c>
      <c r="H333" s="1">
        <f t="shared" si="134"/>
        <v>0</v>
      </c>
      <c r="J333" s="1"/>
      <c r="K333" s="1"/>
      <c r="L333" s="1"/>
      <c r="M333" s="1"/>
      <c r="N333" s="1"/>
      <c r="O333" s="1"/>
      <c r="P333" s="1"/>
      <c r="Q333" s="1"/>
      <c r="R333" s="1"/>
      <c r="S333" s="1"/>
      <c r="T333" s="1"/>
      <c r="U333" s="1"/>
      <c r="V333" s="1">
        <f t="shared" si="135"/>
        <v>0</v>
      </c>
      <c r="W333" s="1">
        <f t="shared" si="135"/>
        <v>0</v>
      </c>
      <c r="X333" s="1">
        <f t="shared" si="135"/>
        <v>0</v>
      </c>
      <c r="Y333" s="1">
        <f t="shared" si="135"/>
        <v>0</v>
      </c>
      <c r="Z333" s="1">
        <f t="shared" si="135"/>
        <v>0</v>
      </c>
      <c r="AA333" s="1">
        <f t="shared" si="135"/>
        <v>0</v>
      </c>
      <c r="AB333" s="1">
        <f t="shared" si="135"/>
        <v>0</v>
      </c>
      <c r="AC333" s="1">
        <f t="shared" si="135"/>
        <v>0</v>
      </c>
    </row>
    <row r="334" spans="1:29" outlineLevel="5" x14ac:dyDescent="0.25">
      <c r="E334" s="23" t="s">
        <v>578</v>
      </c>
      <c r="G334" s="23" t="s">
        <v>148</v>
      </c>
      <c r="H334" s="1">
        <f t="shared" si="134"/>
        <v>0</v>
      </c>
      <c r="J334" s="1"/>
      <c r="K334" s="1"/>
      <c r="L334" s="1"/>
      <c r="M334" s="1"/>
      <c r="N334" s="1"/>
      <c r="O334" s="1"/>
      <c r="P334" s="1"/>
      <c r="Q334" s="1"/>
      <c r="R334" s="1"/>
      <c r="S334" s="1"/>
      <c r="T334" s="1"/>
      <c r="U334" s="1"/>
      <c r="V334" s="1">
        <f t="shared" si="135"/>
        <v>0</v>
      </c>
      <c r="W334" s="1">
        <f t="shared" si="135"/>
        <v>0</v>
      </c>
      <c r="X334" s="1">
        <f t="shared" si="135"/>
        <v>0</v>
      </c>
      <c r="Y334" s="1">
        <f t="shared" si="135"/>
        <v>0</v>
      </c>
      <c r="Z334" s="1">
        <f t="shared" si="135"/>
        <v>0</v>
      </c>
      <c r="AA334" s="1">
        <f t="shared" si="135"/>
        <v>0</v>
      </c>
      <c r="AB334" s="1">
        <f t="shared" si="135"/>
        <v>0</v>
      </c>
      <c r="AC334" s="1">
        <f t="shared" si="135"/>
        <v>0</v>
      </c>
    </row>
    <row r="335" spans="1:29" outlineLevel="3" x14ac:dyDescent="0.25"/>
    <row r="336" spans="1:29" outlineLevel="3" x14ac:dyDescent="0.25"/>
    <row r="337" spans="2:29" outlineLevel="3" x14ac:dyDescent="0.25">
      <c r="B337" s="22" t="s">
        <v>579</v>
      </c>
    </row>
    <row r="338" spans="2:29" outlineLevel="4" x14ac:dyDescent="0.25">
      <c r="E338" s="23" t="str">
        <f t="shared" ref="E338:AC338" si="136">E$329</f>
        <v xml:space="preserve">Net totex post adjustment - 25:25 cost sharing - wage growth - construction - real (WR) </v>
      </c>
      <c r="F338" s="1"/>
      <c r="G338" s="1" t="str">
        <f t="shared" si="136"/>
        <v>£m</v>
      </c>
      <c r="H338" s="1">
        <f t="shared" si="136"/>
        <v>0</v>
      </c>
      <c r="I338" s="1"/>
      <c r="J338" s="1"/>
      <c r="K338" s="1"/>
      <c r="L338" s="1"/>
      <c r="M338" s="1"/>
      <c r="N338" s="1"/>
      <c r="O338" s="1"/>
      <c r="P338" s="1"/>
      <c r="Q338" s="1"/>
      <c r="R338" s="1"/>
      <c r="S338" s="1"/>
      <c r="T338" s="1"/>
      <c r="U338" s="1"/>
      <c r="V338" s="1">
        <f t="shared" si="136"/>
        <v>0</v>
      </c>
      <c r="W338" s="1">
        <f t="shared" si="136"/>
        <v>0</v>
      </c>
      <c r="X338" s="1">
        <f t="shared" si="136"/>
        <v>0</v>
      </c>
      <c r="Y338" s="1">
        <f t="shared" si="136"/>
        <v>0</v>
      </c>
      <c r="Z338" s="1">
        <f t="shared" si="136"/>
        <v>0</v>
      </c>
      <c r="AA338" s="1">
        <f t="shared" si="136"/>
        <v>0</v>
      </c>
      <c r="AB338" s="1">
        <f t="shared" si="136"/>
        <v>0</v>
      </c>
      <c r="AC338" s="1">
        <f t="shared" si="136"/>
        <v>0</v>
      </c>
    </row>
    <row r="339" spans="2:29" outlineLevel="5" x14ac:dyDescent="0.25">
      <c r="E339" s="23" t="str">
        <f t="shared" ref="E339:AC339" si="137">E$330</f>
        <v xml:space="preserve">Net totex post adjustment - 25:25 cost sharing - wage growth - construction - real (WN+) </v>
      </c>
      <c r="F339" s="1"/>
      <c r="G339" s="1" t="str">
        <f t="shared" si="137"/>
        <v>£m</v>
      </c>
      <c r="H339" s="1">
        <f t="shared" si="137"/>
        <v>0</v>
      </c>
      <c r="I339" s="1"/>
      <c r="J339" s="1"/>
      <c r="K339" s="1"/>
      <c r="L339" s="1"/>
      <c r="M339" s="1"/>
      <c r="N339" s="1"/>
      <c r="O339" s="1"/>
      <c r="P339" s="1"/>
      <c r="Q339" s="1"/>
      <c r="R339" s="1"/>
      <c r="S339" s="1"/>
      <c r="T339" s="1"/>
      <c r="U339" s="1"/>
      <c r="V339" s="1">
        <f t="shared" si="137"/>
        <v>0</v>
      </c>
      <c r="W339" s="1">
        <f t="shared" si="137"/>
        <v>0</v>
      </c>
      <c r="X339" s="1">
        <f t="shared" si="137"/>
        <v>0</v>
      </c>
      <c r="Y339" s="1">
        <f t="shared" si="137"/>
        <v>0</v>
      </c>
      <c r="Z339" s="1">
        <f t="shared" si="137"/>
        <v>0</v>
      </c>
      <c r="AA339" s="1">
        <f t="shared" si="137"/>
        <v>0</v>
      </c>
      <c r="AB339" s="1">
        <f t="shared" si="137"/>
        <v>0</v>
      </c>
      <c r="AC339" s="1">
        <f t="shared" si="137"/>
        <v>0</v>
      </c>
    </row>
    <row r="340" spans="2:29" outlineLevel="5" x14ac:dyDescent="0.25">
      <c r="E340" s="23" t="str">
        <f t="shared" ref="E340:AC340" si="138">E$331</f>
        <v xml:space="preserve">Net totex post adjustment - 25:25 cost sharing - wage growth - construction - real (WWN+) </v>
      </c>
      <c r="F340" s="1"/>
      <c r="G340" s="1" t="str">
        <f t="shared" si="138"/>
        <v>£m</v>
      </c>
      <c r="H340" s="1">
        <f t="shared" si="138"/>
        <v>0</v>
      </c>
      <c r="I340" s="1"/>
      <c r="J340" s="1"/>
      <c r="K340" s="1"/>
      <c r="L340" s="1"/>
      <c r="M340" s="1"/>
      <c r="N340" s="1"/>
      <c r="O340" s="1"/>
      <c r="P340" s="1"/>
      <c r="Q340" s="1"/>
      <c r="R340" s="1"/>
      <c r="S340" s="1"/>
      <c r="T340" s="1"/>
      <c r="U340" s="1"/>
      <c r="V340" s="1">
        <f t="shared" si="138"/>
        <v>0</v>
      </c>
      <c r="W340" s="1">
        <f t="shared" si="138"/>
        <v>0</v>
      </c>
      <c r="X340" s="1">
        <f t="shared" si="138"/>
        <v>0</v>
      </c>
      <c r="Y340" s="1">
        <f t="shared" si="138"/>
        <v>0</v>
      </c>
      <c r="Z340" s="1">
        <f t="shared" si="138"/>
        <v>0</v>
      </c>
      <c r="AA340" s="1">
        <f t="shared" si="138"/>
        <v>0</v>
      </c>
      <c r="AB340" s="1">
        <f t="shared" si="138"/>
        <v>0</v>
      </c>
      <c r="AC340" s="1">
        <f t="shared" si="138"/>
        <v>0</v>
      </c>
    </row>
    <row r="341" spans="2:29" outlineLevel="5" x14ac:dyDescent="0.25">
      <c r="E341" s="23" t="str">
        <f t="shared" ref="E341:AC341" si="139">E$332</f>
        <v xml:space="preserve">Net totex post adjustment - 25:25 cost sharing - wage growth - construction - real (BIO) </v>
      </c>
      <c r="F341" s="1"/>
      <c r="G341" s="1" t="str">
        <f t="shared" si="139"/>
        <v>£m</v>
      </c>
      <c r="H341" s="1">
        <f t="shared" si="139"/>
        <v>0</v>
      </c>
      <c r="I341" s="1"/>
      <c r="J341" s="1"/>
      <c r="K341" s="1"/>
      <c r="L341" s="1"/>
      <c r="M341" s="1"/>
      <c r="N341" s="1"/>
      <c r="O341" s="1"/>
      <c r="P341" s="1"/>
      <c r="Q341" s="1"/>
      <c r="R341" s="1"/>
      <c r="S341" s="1"/>
      <c r="T341" s="1"/>
      <c r="U341" s="1"/>
      <c r="V341" s="1">
        <f t="shared" si="139"/>
        <v>0</v>
      </c>
      <c r="W341" s="1">
        <f t="shared" si="139"/>
        <v>0</v>
      </c>
      <c r="X341" s="1">
        <f t="shared" si="139"/>
        <v>0</v>
      </c>
      <c r="Y341" s="1">
        <f t="shared" si="139"/>
        <v>0</v>
      </c>
      <c r="Z341" s="1">
        <f t="shared" si="139"/>
        <v>0</v>
      </c>
      <c r="AA341" s="1">
        <f t="shared" si="139"/>
        <v>0</v>
      </c>
      <c r="AB341" s="1">
        <f t="shared" si="139"/>
        <v>0</v>
      </c>
      <c r="AC341" s="1">
        <f t="shared" si="139"/>
        <v>0</v>
      </c>
    </row>
    <row r="342" spans="2:29" outlineLevel="5" x14ac:dyDescent="0.25">
      <c r="E342" s="23" t="str">
        <f t="shared" ref="E342:AC342" si="140">E$333</f>
        <v xml:space="preserve">Net totex post adjustment - 25:25 cost sharing - wage growth - construction - real (ADDN1) </v>
      </c>
      <c r="F342" s="1"/>
      <c r="G342" s="1" t="str">
        <f t="shared" si="140"/>
        <v>£m</v>
      </c>
      <c r="H342" s="1">
        <f t="shared" si="140"/>
        <v>0</v>
      </c>
      <c r="I342" s="1"/>
      <c r="J342" s="1"/>
      <c r="K342" s="1"/>
      <c r="L342" s="1"/>
      <c r="M342" s="1"/>
      <c r="N342" s="1"/>
      <c r="O342" s="1"/>
      <c r="P342" s="1"/>
      <c r="Q342" s="1"/>
      <c r="R342" s="1"/>
      <c r="S342" s="1"/>
      <c r="T342" s="1"/>
      <c r="U342" s="1"/>
      <c r="V342" s="1">
        <f t="shared" si="140"/>
        <v>0</v>
      </c>
      <c r="W342" s="1">
        <f t="shared" si="140"/>
        <v>0</v>
      </c>
      <c r="X342" s="1">
        <f t="shared" si="140"/>
        <v>0</v>
      </c>
      <c r="Y342" s="1">
        <f t="shared" si="140"/>
        <v>0</v>
      </c>
      <c r="Z342" s="1">
        <f t="shared" si="140"/>
        <v>0</v>
      </c>
      <c r="AA342" s="1">
        <f t="shared" si="140"/>
        <v>0</v>
      </c>
      <c r="AB342" s="1">
        <f t="shared" si="140"/>
        <v>0</v>
      </c>
      <c r="AC342" s="1">
        <f t="shared" si="140"/>
        <v>0</v>
      </c>
    </row>
    <row r="343" spans="2:29" outlineLevel="5" x14ac:dyDescent="0.25">
      <c r="E343" s="23" t="str">
        <f t="shared" ref="E343:AC343" si="141">E$334</f>
        <v xml:space="preserve">Net totex post adjustment - 25:25 cost sharing - wage growth - construction - real (ADDN2) </v>
      </c>
      <c r="F343" s="1"/>
      <c r="G343" s="1" t="str">
        <f t="shared" si="141"/>
        <v>£m</v>
      </c>
      <c r="H343" s="1">
        <f t="shared" si="141"/>
        <v>0</v>
      </c>
      <c r="I343" s="1"/>
      <c r="J343" s="1"/>
      <c r="K343" s="1"/>
      <c r="L343" s="1"/>
      <c r="M343" s="1"/>
      <c r="N343" s="1"/>
      <c r="O343" s="1"/>
      <c r="P343" s="1"/>
      <c r="Q343" s="1"/>
      <c r="R343" s="1"/>
      <c r="S343" s="1"/>
      <c r="T343" s="1"/>
      <c r="U343" s="1"/>
      <c r="V343" s="1">
        <f t="shared" si="141"/>
        <v>0</v>
      </c>
      <c r="W343" s="1">
        <f t="shared" si="141"/>
        <v>0</v>
      </c>
      <c r="X343" s="1">
        <f t="shared" si="141"/>
        <v>0</v>
      </c>
      <c r="Y343" s="1">
        <f t="shared" si="141"/>
        <v>0</v>
      </c>
      <c r="Z343" s="1">
        <f t="shared" si="141"/>
        <v>0</v>
      </c>
      <c r="AA343" s="1">
        <f t="shared" si="141"/>
        <v>0</v>
      </c>
      <c r="AB343" s="1">
        <f t="shared" si="141"/>
        <v>0</v>
      </c>
      <c r="AC343" s="1">
        <f t="shared" si="141"/>
        <v>0</v>
      </c>
    </row>
    <row r="344" spans="2:29" outlineLevel="4" x14ac:dyDescent="0.25">
      <c r="E344" s="23" t="str">
        <f t="shared" ref="E344:AC344" si="142">E$312</f>
        <v xml:space="preserve">Net totex available for adjustment - 25:25 cost sharing - wage growth - construction - real (WR) </v>
      </c>
      <c r="F344" s="1"/>
      <c r="G344" s="1" t="str">
        <f t="shared" si="142"/>
        <v>£m</v>
      </c>
      <c r="H344" s="1">
        <f t="shared" si="142"/>
        <v>0</v>
      </c>
      <c r="I344" s="1"/>
      <c r="J344" s="1"/>
      <c r="K344" s="1"/>
      <c r="L344" s="1"/>
      <c r="M344" s="1"/>
      <c r="N344" s="1"/>
      <c r="O344" s="1"/>
      <c r="P344" s="1"/>
      <c r="Q344" s="1"/>
      <c r="R344" s="1"/>
      <c r="S344" s="1"/>
      <c r="T344" s="1"/>
      <c r="U344" s="1"/>
      <c r="V344" s="1">
        <f t="shared" si="142"/>
        <v>0</v>
      </c>
      <c r="W344" s="1">
        <f t="shared" si="142"/>
        <v>0</v>
      </c>
      <c r="X344" s="1">
        <f t="shared" si="142"/>
        <v>0</v>
      </c>
      <c r="Y344" s="1">
        <f t="shared" si="142"/>
        <v>0</v>
      </c>
      <c r="Z344" s="1">
        <f t="shared" si="142"/>
        <v>0</v>
      </c>
      <c r="AA344" s="1">
        <f t="shared" si="142"/>
        <v>0</v>
      </c>
      <c r="AB344" s="1">
        <f t="shared" si="142"/>
        <v>0</v>
      </c>
      <c r="AC344" s="1">
        <f t="shared" si="142"/>
        <v>0</v>
      </c>
    </row>
    <row r="345" spans="2:29" outlineLevel="5" x14ac:dyDescent="0.25">
      <c r="E345" s="23" t="str">
        <f t="shared" ref="E345:AC345" si="143">E$313</f>
        <v xml:space="preserve">Net totex available for adjustment - 25:25 cost sharing - wage growth - construction - real (WN+) </v>
      </c>
      <c r="F345" s="1"/>
      <c r="G345" s="1" t="str">
        <f t="shared" si="143"/>
        <v>£m</v>
      </c>
      <c r="H345" s="1">
        <f t="shared" si="143"/>
        <v>0</v>
      </c>
      <c r="I345" s="1"/>
      <c r="J345" s="1"/>
      <c r="K345" s="1"/>
      <c r="L345" s="1"/>
      <c r="M345" s="1"/>
      <c r="N345" s="1"/>
      <c r="O345" s="1"/>
      <c r="P345" s="1"/>
      <c r="Q345" s="1"/>
      <c r="R345" s="1"/>
      <c r="S345" s="1"/>
      <c r="T345" s="1"/>
      <c r="U345" s="1"/>
      <c r="V345" s="1">
        <f t="shared" si="143"/>
        <v>0</v>
      </c>
      <c r="W345" s="1">
        <f t="shared" si="143"/>
        <v>0</v>
      </c>
      <c r="X345" s="1">
        <f t="shared" si="143"/>
        <v>0</v>
      </c>
      <c r="Y345" s="1">
        <f t="shared" si="143"/>
        <v>0</v>
      </c>
      <c r="Z345" s="1">
        <f t="shared" si="143"/>
        <v>0</v>
      </c>
      <c r="AA345" s="1">
        <f t="shared" si="143"/>
        <v>0</v>
      </c>
      <c r="AB345" s="1">
        <f t="shared" si="143"/>
        <v>0</v>
      </c>
      <c r="AC345" s="1">
        <f t="shared" si="143"/>
        <v>0</v>
      </c>
    </row>
    <row r="346" spans="2:29" outlineLevel="5" x14ac:dyDescent="0.25">
      <c r="E346" s="23" t="str">
        <f t="shared" ref="E346:AC346" si="144">E$314</f>
        <v xml:space="preserve">Net totex available for adjustment - 25:25 cost sharing - wage growth - construction - real (WWN+) </v>
      </c>
      <c r="F346" s="1"/>
      <c r="G346" s="1" t="str">
        <f t="shared" si="144"/>
        <v>£m</v>
      </c>
      <c r="H346" s="1">
        <f t="shared" si="144"/>
        <v>0</v>
      </c>
      <c r="I346" s="1"/>
      <c r="J346" s="1"/>
      <c r="K346" s="1"/>
      <c r="L346" s="1"/>
      <c r="M346" s="1"/>
      <c r="N346" s="1"/>
      <c r="O346" s="1"/>
      <c r="P346" s="1"/>
      <c r="Q346" s="1"/>
      <c r="R346" s="1"/>
      <c r="S346" s="1"/>
      <c r="T346" s="1"/>
      <c r="U346" s="1"/>
      <c r="V346" s="1">
        <f t="shared" si="144"/>
        <v>0</v>
      </c>
      <c r="W346" s="1">
        <f t="shared" si="144"/>
        <v>0</v>
      </c>
      <c r="X346" s="1">
        <f t="shared" si="144"/>
        <v>0</v>
      </c>
      <c r="Y346" s="1">
        <f t="shared" si="144"/>
        <v>0</v>
      </c>
      <c r="Z346" s="1">
        <f t="shared" si="144"/>
        <v>0</v>
      </c>
      <c r="AA346" s="1">
        <f t="shared" si="144"/>
        <v>0</v>
      </c>
      <c r="AB346" s="1">
        <f t="shared" si="144"/>
        <v>0</v>
      </c>
      <c r="AC346" s="1">
        <f t="shared" si="144"/>
        <v>0</v>
      </c>
    </row>
    <row r="347" spans="2:29" outlineLevel="5" x14ac:dyDescent="0.25">
      <c r="E347" s="23" t="str">
        <f t="shared" ref="E347:AC347" si="145">E$315</f>
        <v xml:space="preserve">Net totex available for adjustment - 25:25 cost sharing - wage growth - construction - real (BIO) </v>
      </c>
      <c r="F347" s="1"/>
      <c r="G347" s="1" t="str">
        <f t="shared" si="145"/>
        <v>£m</v>
      </c>
      <c r="H347" s="1">
        <f t="shared" si="145"/>
        <v>0</v>
      </c>
      <c r="I347" s="1"/>
      <c r="J347" s="1"/>
      <c r="K347" s="1"/>
      <c r="L347" s="1"/>
      <c r="M347" s="1"/>
      <c r="N347" s="1"/>
      <c r="O347" s="1"/>
      <c r="P347" s="1"/>
      <c r="Q347" s="1"/>
      <c r="R347" s="1"/>
      <c r="S347" s="1"/>
      <c r="T347" s="1"/>
      <c r="U347" s="1"/>
      <c r="V347" s="1">
        <f t="shared" si="145"/>
        <v>0</v>
      </c>
      <c r="W347" s="1">
        <f t="shared" si="145"/>
        <v>0</v>
      </c>
      <c r="X347" s="1">
        <f t="shared" si="145"/>
        <v>0</v>
      </c>
      <c r="Y347" s="1">
        <f t="shared" si="145"/>
        <v>0</v>
      </c>
      <c r="Z347" s="1">
        <f t="shared" si="145"/>
        <v>0</v>
      </c>
      <c r="AA347" s="1">
        <f t="shared" si="145"/>
        <v>0</v>
      </c>
      <c r="AB347" s="1">
        <f t="shared" si="145"/>
        <v>0</v>
      </c>
      <c r="AC347" s="1">
        <f t="shared" si="145"/>
        <v>0</v>
      </c>
    </row>
    <row r="348" spans="2:29" outlineLevel="5" x14ac:dyDescent="0.25">
      <c r="E348" s="23" t="str">
        <f t="shared" ref="E348:AC348" si="146">E$316</f>
        <v xml:space="preserve">Net totex available for adjustment - 25:25 cost sharing - wage growth - construction - real (ADDN1) </v>
      </c>
      <c r="F348" s="1"/>
      <c r="G348" s="1" t="str">
        <f t="shared" si="146"/>
        <v>£m</v>
      </c>
      <c r="H348" s="1">
        <f t="shared" si="146"/>
        <v>0</v>
      </c>
      <c r="I348" s="1"/>
      <c r="J348" s="1"/>
      <c r="K348" s="1"/>
      <c r="L348" s="1"/>
      <c r="M348" s="1"/>
      <c r="N348" s="1"/>
      <c r="O348" s="1"/>
      <c r="P348" s="1"/>
      <c r="Q348" s="1"/>
      <c r="R348" s="1"/>
      <c r="S348" s="1"/>
      <c r="T348" s="1"/>
      <c r="U348" s="1"/>
      <c r="V348" s="1">
        <f t="shared" si="146"/>
        <v>0</v>
      </c>
      <c r="W348" s="1">
        <f t="shared" si="146"/>
        <v>0</v>
      </c>
      <c r="X348" s="1">
        <f t="shared" si="146"/>
        <v>0</v>
      </c>
      <c r="Y348" s="1">
        <f t="shared" si="146"/>
        <v>0</v>
      </c>
      <c r="Z348" s="1">
        <f t="shared" si="146"/>
        <v>0</v>
      </c>
      <c r="AA348" s="1">
        <f t="shared" si="146"/>
        <v>0</v>
      </c>
      <c r="AB348" s="1">
        <f t="shared" si="146"/>
        <v>0</v>
      </c>
      <c r="AC348" s="1">
        <f t="shared" si="146"/>
        <v>0</v>
      </c>
    </row>
    <row r="349" spans="2:29" outlineLevel="5" x14ac:dyDescent="0.25">
      <c r="E349" s="23" t="str">
        <f t="shared" ref="E349:AC349" si="147">E$317</f>
        <v xml:space="preserve">Net totex available for adjustment - 25:25 cost sharing - wage growth - construction - real (ADDN2) </v>
      </c>
      <c r="F349" s="1"/>
      <c r="G349" s="1" t="str">
        <f t="shared" si="147"/>
        <v>£m</v>
      </c>
      <c r="H349" s="1">
        <f t="shared" si="147"/>
        <v>0</v>
      </c>
      <c r="I349" s="1"/>
      <c r="J349" s="1"/>
      <c r="K349" s="1"/>
      <c r="L349" s="1"/>
      <c r="M349" s="1"/>
      <c r="N349" s="1"/>
      <c r="O349" s="1"/>
      <c r="P349" s="1"/>
      <c r="Q349" s="1"/>
      <c r="R349" s="1"/>
      <c r="S349" s="1"/>
      <c r="T349" s="1"/>
      <c r="U349" s="1"/>
      <c r="V349" s="1">
        <f t="shared" si="147"/>
        <v>0</v>
      </c>
      <c r="W349" s="1">
        <f t="shared" si="147"/>
        <v>0</v>
      </c>
      <c r="X349" s="1">
        <f t="shared" si="147"/>
        <v>0</v>
      </c>
      <c r="Y349" s="1">
        <f t="shared" si="147"/>
        <v>0</v>
      </c>
      <c r="Z349" s="1">
        <f t="shared" si="147"/>
        <v>0</v>
      </c>
      <c r="AA349" s="1">
        <f t="shared" si="147"/>
        <v>0</v>
      </c>
      <c r="AB349" s="1">
        <f t="shared" si="147"/>
        <v>0</v>
      </c>
      <c r="AC349" s="1">
        <f t="shared" si="147"/>
        <v>0</v>
      </c>
    </row>
    <row r="350" spans="2:29" outlineLevel="4" x14ac:dyDescent="0.25">
      <c r="E350" s="23" t="s">
        <v>580</v>
      </c>
      <c r="G350" s="23" t="s">
        <v>148</v>
      </c>
      <c r="H350" s="1">
        <f t="shared" ref="H350:H355" si="148">SUM(X350:AB350)</f>
        <v>0</v>
      </c>
      <c r="J350" s="1"/>
      <c r="K350" s="1"/>
      <c r="L350" s="1"/>
      <c r="M350" s="1"/>
      <c r="N350" s="1"/>
      <c r="O350" s="1"/>
      <c r="P350" s="1"/>
      <c r="Q350" s="1"/>
      <c r="R350" s="1"/>
      <c r="S350" s="1"/>
      <c r="T350" s="1"/>
      <c r="U350" s="1"/>
      <c r="V350" s="1">
        <f t="shared" ref="V350:AC355" si="149">V338-V344</f>
        <v>0</v>
      </c>
      <c r="W350" s="1">
        <f t="shared" si="149"/>
        <v>0</v>
      </c>
      <c r="X350" s="1">
        <f t="shared" si="149"/>
        <v>0</v>
      </c>
      <c r="Y350" s="1">
        <f t="shared" si="149"/>
        <v>0</v>
      </c>
      <c r="Z350" s="1">
        <f t="shared" si="149"/>
        <v>0</v>
      </c>
      <c r="AA350" s="1">
        <f t="shared" si="149"/>
        <v>0</v>
      </c>
      <c r="AB350" s="1">
        <f t="shared" si="149"/>
        <v>0</v>
      </c>
      <c r="AC350" s="1">
        <f t="shared" si="149"/>
        <v>0</v>
      </c>
    </row>
    <row r="351" spans="2:29" outlineLevel="5" x14ac:dyDescent="0.25">
      <c r="E351" s="23" t="s">
        <v>581</v>
      </c>
      <c r="G351" s="23" t="s">
        <v>148</v>
      </c>
      <c r="H351" s="1">
        <f t="shared" si="148"/>
        <v>0</v>
      </c>
      <c r="J351" s="1"/>
      <c r="K351" s="1"/>
      <c r="L351" s="1"/>
      <c r="M351" s="1"/>
      <c r="N351" s="1"/>
      <c r="O351" s="1"/>
      <c r="P351" s="1"/>
      <c r="Q351" s="1"/>
      <c r="R351" s="1"/>
      <c r="S351" s="1"/>
      <c r="T351" s="1"/>
      <c r="U351" s="1"/>
      <c r="V351" s="1">
        <f t="shared" si="149"/>
        <v>0</v>
      </c>
      <c r="W351" s="1">
        <f t="shared" si="149"/>
        <v>0</v>
      </c>
      <c r="X351" s="1">
        <f t="shared" si="149"/>
        <v>0</v>
      </c>
      <c r="Y351" s="1">
        <f t="shared" si="149"/>
        <v>0</v>
      </c>
      <c r="Z351" s="1">
        <f t="shared" si="149"/>
        <v>0</v>
      </c>
      <c r="AA351" s="1">
        <f t="shared" si="149"/>
        <v>0</v>
      </c>
      <c r="AB351" s="1">
        <f t="shared" si="149"/>
        <v>0</v>
      </c>
      <c r="AC351" s="1">
        <f t="shared" si="149"/>
        <v>0</v>
      </c>
    </row>
    <row r="352" spans="2:29" outlineLevel="5" x14ac:dyDescent="0.25">
      <c r="E352" s="23" t="s">
        <v>582</v>
      </c>
      <c r="G352" s="23" t="s">
        <v>148</v>
      </c>
      <c r="H352" s="1">
        <f t="shared" si="148"/>
        <v>0</v>
      </c>
      <c r="J352" s="1"/>
      <c r="K352" s="1"/>
      <c r="L352" s="1"/>
      <c r="M352" s="1"/>
      <c r="N352" s="1"/>
      <c r="O352" s="1"/>
      <c r="P352" s="1"/>
      <c r="Q352" s="1"/>
      <c r="R352" s="1"/>
      <c r="S352" s="1"/>
      <c r="T352" s="1"/>
      <c r="U352" s="1"/>
      <c r="V352" s="1">
        <f t="shared" si="149"/>
        <v>0</v>
      </c>
      <c r="W352" s="1">
        <f t="shared" si="149"/>
        <v>0</v>
      </c>
      <c r="X352" s="1">
        <f t="shared" si="149"/>
        <v>0</v>
      </c>
      <c r="Y352" s="1">
        <f t="shared" si="149"/>
        <v>0</v>
      </c>
      <c r="Z352" s="1">
        <f t="shared" si="149"/>
        <v>0</v>
      </c>
      <c r="AA352" s="1">
        <f t="shared" si="149"/>
        <v>0</v>
      </c>
      <c r="AB352" s="1">
        <f t="shared" si="149"/>
        <v>0</v>
      </c>
      <c r="AC352" s="1">
        <f t="shared" si="149"/>
        <v>0</v>
      </c>
    </row>
    <row r="353" spans="1:29" outlineLevel="5" x14ac:dyDescent="0.25">
      <c r="E353" s="23" t="s">
        <v>583</v>
      </c>
      <c r="G353" s="23" t="s">
        <v>148</v>
      </c>
      <c r="H353" s="1">
        <f t="shared" si="148"/>
        <v>0</v>
      </c>
      <c r="J353" s="1"/>
      <c r="K353" s="1"/>
      <c r="L353" s="1"/>
      <c r="M353" s="1"/>
      <c r="N353" s="1"/>
      <c r="O353" s="1"/>
      <c r="P353" s="1"/>
      <c r="Q353" s="1"/>
      <c r="R353" s="1"/>
      <c r="S353" s="1"/>
      <c r="T353" s="1"/>
      <c r="U353" s="1"/>
      <c r="V353" s="1">
        <f t="shared" si="149"/>
        <v>0</v>
      </c>
      <c r="W353" s="1">
        <f t="shared" si="149"/>
        <v>0</v>
      </c>
      <c r="X353" s="1">
        <f t="shared" si="149"/>
        <v>0</v>
      </c>
      <c r="Y353" s="1">
        <f t="shared" si="149"/>
        <v>0</v>
      </c>
      <c r="Z353" s="1">
        <f t="shared" si="149"/>
        <v>0</v>
      </c>
      <c r="AA353" s="1">
        <f t="shared" si="149"/>
        <v>0</v>
      </c>
      <c r="AB353" s="1">
        <f t="shared" si="149"/>
        <v>0</v>
      </c>
      <c r="AC353" s="1">
        <f t="shared" si="149"/>
        <v>0</v>
      </c>
    </row>
    <row r="354" spans="1:29" outlineLevel="5" x14ac:dyDescent="0.25">
      <c r="E354" s="23" t="s">
        <v>584</v>
      </c>
      <c r="G354" s="23" t="s">
        <v>148</v>
      </c>
      <c r="H354" s="1">
        <f t="shared" si="148"/>
        <v>0</v>
      </c>
      <c r="J354" s="1"/>
      <c r="K354" s="1"/>
      <c r="L354" s="1"/>
      <c r="M354" s="1"/>
      <c r="N354" s="1"/>
      <c r="O354" s="1"/>
      <c r="P354" s="1"/>
      <c r="Q354" s="1"/>
      <c r="R354" s="1"/>
      <c r="S354" s="1"/>
      <c r="T354" s="1"/>
      <c r="U354" s="1"/>
      <c r="V354" s="1">
        <f t="shared" si="149"/>
        <v>0</v>
      </c>
      <c r="W354" s="1">
        <f t="shared" si="149"/>
        <v>0</v>
      </c>
      <c r="X354" s="1">
        <f t="shared" si="149"/>
        <v>0</v>
      </c>
      <c r="Y354" s="1">
        <f t="shared" si="149"/>
        <v>0</v>
      </c>
      <c r="Z354" s="1">
        <f t="shared" si="149"/>
        <v>0</v>
      </c>
      <c r="AA354" s="1">
        <f t="shared" si="149"/>
        <v>0</v>
      </c>
      <c r="AB354" s="1">
        <f t="shared" si="149"/>
        <v>0</v>
      </c>
      <c r="AC354" s="1">
        <f t="shared" si="149"/>
        <v>0</v>
      </c>
    </row>
    <row r="355" spans="1:29" outlineLevel="5" x14ac:dyDescent="0.25">
      <c r="E355" s="23" t="s">
        <v>585</v>
      </c>
      <c r="G355" s="23" t="s">
        <v>148</v>
      </c>
      <c r="H355" s="1">
        <f t="shared" si="148"/>
        <v>0</v>
      </c>
      <c r="J355" s="1"/>
      <c r="K355" s="1"/>
      <c r="L355" s="1"/>
      <c r="M355" s="1"/>
      <c r="N355" s="1"/>
      <c r="O355" s="1"/>
      <c r="P355" s="1"/>
      <c r="Q355" s="1"/>
      <c r="R355" s="1"/>
      <c r="S355" s="1"/>
      <c r="T355" s="1"/>
      <c r="U355" s="1"/>
      <c r="V355" s="1">
        <f t="shared" si="149"/>
        <v>0</v>
      </c>
      <c r="W355" s="1">
        <f t="shared" si="149"/>
        <v>0</v>
      </c>
      <c r="X355" s="1">
        <f t="shared" si="149"/>
        <v>0</v>
      </c>
      <c r="Y355" s="1">
        <f t="shared" si="149"/>
        <v>0</v>
      </c>
      <c r="Z355" s="1">
        <f t="shared" si="149"/>
        <v>0</v>
      </c>
      <c r="AA355" s="1">
        <f t="shared" si="149"/>
        <v>0</v>
      </c>
      <c r="AB355" s="1">
        <f t="shared" si="149"/>
        <v>0</v>
      </c>
      <c r="AC355" s="1">
        <f t="shared" si="149"/>
        <v>0</v>
      </c>
    </row>
    <row r="356" spans="1:29" outlineLevel="3" x14ac:dyDescent="0.25"/>
    <row r="357" spans="1:29" outlineLevel="3" x14ac:dyDescent="0.25"/>
    <row r="358" spans="1:29" outlineLevel="3" x14ac:dyDescent="0.25">
      <c r="B358" s="22" t="s">
        <v>586</v>
      </c>
    </row>
    <row r="359" spans="1:29" outlineLevel="4" x14ac:dyDescent="0.25">
      <c r="E359" s="23" t="str">
        <f t="shared" ref="E359:AC359" si="150">E$350</f>
        <v xml:space="preserve">Variance to totex allowance post adjustment - 25:25 cost sharing - wage growth - construction - real (WR) </v>
      </c>
      <c r="F359" s="1">
        <f t="shared" si="150"/>
        <v>0</v>
      </c>
      <c r="G359" s="1" t="str">
        <f t="shared" si="150"/>
        <v>£m</v>
      </c>
      <c r="H359" s="1">
        <f t="shared" si="150"/>
        <v>0</v>
      </c>
      <c r="I359" s="1">
        <f t="shared" si="150"/>
        <v>0</v>
      </c>
      <c r="J359" s="1">
        <f t="shared" si="150"/>
        <v>0</v>
      </c>
      <c r="K359" s="1">
        <f t="shared" si="150"/>
        <v>0</v>
      </c>
      <c r="L359" s="1">
        <f t="shared" si="150"/>
        <v>0</v>
      </c>
      <c r="M359" s="1">
        <f t="shared" si="150"/>
        <v>0</v>
      </c>
      <c r="N359" s="1">
        <f t="shared" si="150"/>
        <v>0</v>
      </c>
      <c r="O359" s="1">
        <f t="shared" si="150"/>
        <v>0</v>
      </c>
      <c r="P359" s="1">
        <f t="shared" si="150"/>
        <v>0</v>
      </c>
      <c r="Q359" s="1">
        <f t="shared" si="150"/>
        <v>0</v>
      </c>
      <c r="R359" s="1">
        <f t="shared" si="150"/>
        <v>0</v>
      </c>
      <c r="S359" s="1">
        <f t="shared" si="150"/>
        <v>0</v>
      </c>
      <c r="T359" s="1">
        <f t="shared" si="150"/>
        <v>0</v>
      </c>
      <c r="U359" s="1">
        <f t="shared" si="150"/>
        <v>0</v>
      </c>
      <c r="V359" s="1">
        <f t="shared" si="150"/>
        <v>0</v>
      </c>
      <c r="W359" s="1">
        <f t="shared" si="150"/>
        <v>0</v>
      </c>
      <c r="X359" s="1">
        <f t="shared" si="150"/>
        <v>0</v>
      </c>
      <c r="Y359" s="1">
        <f t="shared" si="150"/>
        <v>0</v>
      </c>
      <c r="Z359" s="1">
        <f t="shared" si="150"/>
        <v>0</v>
      </c>
      <c r="AA359" s="1">
        <f t="shared" si="150"/>
        <v>0</v>
      </c>
      <c r="AB359" s="1">
        <f t="shared" si="150"/>
        <v>0</v>
      </c>
      <c r="AC359" s="1">
        <f t="shared" si="150"/>
        <v>0</v>
      </c>
    </row>
    <row r="360" spans="1:29" outlineLevel="5" x14ac:dyDescent="0.25">
      <c r="E360" s="23" t="str">
        <f t="shared" ref="E360:AC360" si="151">E$351</f>
        <v xml:space="preserve">Variance to totex allowance post adjustment - 25:25 cost sharing - wage growth - construction - real (WN+) </v>
      </c>
      <c r="F360" s="1">
        <f t="shared" si="151"/>
        <v>0</v>
      </c>
      <c r="G360" s="1" t="str">
        <f t="shared" si="151"/>
        <v>£m</v>
      </c>
      <c r="H360" s="1">
        <f t="shared" si="151"/>
        <v>0</v>
      </c>
      <c r="I360" s="1">
        <f t="shared" si="151"/>
        <v>0</v>
      </c>
      <c r="J360" s="1">
        <f t="shared" si="151"/>
        <v>0</v>
      </c>
      <c r="K360" s="1">
        <f t="shared" si="151"/>
        <v>0</v>
      </c>
      <c r="L360" s="1">
        <f t="shared" si="151"/>
        <v>0</v>
      </c>
      <c r="M360" s="1">
        <f t="shared" si="151"/>
        <v>0</v>
      </c>
      <c r="N360" s="1">
        <f t="shared" si="151"/>
        <v>0</v>
      </c>
      <c r="O360" s="1">
        <f t="shared" si="151"/>
        <v>0</v>
      </c>
      <c r="P360" s="1">
        <f t="shared" si="151"/>
        <v>0</v>
      </c>
      <c r="Q360" s="1">
        <f t="shared" si="151"/>
        <v>0</v>
      </c>
      <c r="R360" s="1">
        <f t="shared" si="151"/>
        <v>0</v>
      </c>
      <c r="S360" s="1">
        <f t="shared" si="151"/>
        <v>0</v>
      </c>
      <c r="T360" s="1">
        <f t="shared" si="151"/>
        <v>0</v>
      </c>
      <c r="U360" s="1">
        <f t="shared" si="151"/>
        <v>0</v>
      </c>
      <c r="V360" s="1">
        <f t="shared" si="151"/>
        <v>0</v>
      </c>
      <c r="W360" s="1">
        <f t="shared" si="151"/>
        <v>0</v>
      </c>
      <c r="X360" s="1">
        <f t="shared" si="151"/>
        <v>0</v>
      </c>
      <c r="Y360" s="1">
        <f t="shared" si="151"/>
        <v>0</v>
      </c>
      <c r="Z360" s="1">
        <f t="shared" si="151"/>
        <v>0</v>
      </c>
      <c r="AA360" s="1">
        <f t="shared" si="151"/>
        <v>0</v>
      </c>
      <c r="AB360" s="1">
        <f t="shared" si="151"/>
        <v>0</v>
      </c>
      <c r="AC360" s="1">
        <f t="shared" si="151"/>
        <v>0</v>
      </c>
    </row>
    <row r="361" spans="1:29" outlineLevel="5" x14ac:dyDescent="0.25">
      <c r="E361" s="23" t="str">
        <f t="shared" ref="E361:AC361" si="152">E$352</f>
        <v xml:space="preserve">Variance to totex allowance post adjustment - 25:25 cost sharing - wage growth - construction - real (WWN+) </v>
      </c>
      <c r="F361" s="1">
        <f t="shared" si="152"/>
        <v>0</v>
      </c>
      <c r="G361" s="1" t="str">
        <f t="shared" si="152"/>
        <v>£m</v>
      </c>
      <c r="H361" s="1">
        <f t="shared" si="152"/>
        <v>0</v>
      </c>
      <c r="I361" s="1">
        <f t="shared" si="152"/>
        <v>0</v>
      </c>
      <c r="J361" s="1">
        <f t="shared" si="152"/>
        <v>0</v>
      </c>
      <c r="K361" s="1">
        <f t="shared" si="152"/>
        <v>0</v>
      </c>
      <c r="L361" s="1">
        <f t="shared" si="152"/>
        <v>0</v>
      </c>
      <c r="M361" s="1">
        <f t="shared" si="152"/>
        <v>0</v>
      </c>
      <c r="N361" s="1">
        <f t="shared" si="152"/>
        <v>0</v>
      </c>
      <c r="O361" s="1">
        <f t="shared" si="152"/>
        <v>0</v>
      </c>
      <c r="P361" s="1">
        <f t="shared" si="152"/>
        <v>0</v>
      </c>
      <c r="Q361" s="1">
        <f t="shared" si="152"/>
        <v>0</v>
      </c>
      <c r="R361" s="1">
        <f t="shared" si="152"/>
        <v>0</v>
      </c>
      <c r="S361" s="1">
        <f t="shared" si="152"/>
        <v>0</v>
      </c>
      <c r="T361" s="1">
        <f t="shared" si="152"/>
        <v>0</v>
      </c>
      <c r="U361" s="1">
        <f t="shared" si="152"/>
        <v>0</v>
      </c>
      <c r="V361" s="1">
        <f t="shared" si="152"/>
        <v>0</v>
      </c>
      <c r="W361" s="1">
        <f t="shared" si="152"/>
        <v>0</v>
      </c>
      <c r="X361" s="1">
        <f t="shared" si="152"/>
        <v>0</v>
      </c>
      <c r="Y361" s="1">
        <f t="shared" si="152"/>
        <v>0</v>
      </c>
      <c r="Z361" s="1">
        <f t="shared" si="152"/>
        <v>0</v>
      </c>
      <c r="AA361" s="1">
        <f t="shared" si="152"/>
        <v>0</v>
      </c>
      <c r="AB361" s="1">
        <f t="shared" si="152"/>
        <v>0</v>
      </c>
      <c r="AC361" s="1">
        <f t="shared" si="152"/>
        <v>0</v>
      </c>
    </row>
    <row r="362" spans="1:29" outlineLevel="5" x14ac:dyDescent="0.25">
      <c r="E362" s="23" t="str">
        <f t="shared" ref="E362:AC362" si="153">E$353</f>
        <v xml:space="preserve">Variance to totex allowance post adjustment - 25:25 cost sharing - wage growth - construction - real (BIO) </v>
      </c>
      <c r="F362" s="1">
        <f t="shared" si="153"/>
        <v>0</v>
      </c>
      <c r="G362" s="1" t="str">
        <f t="shared" si="153"/>
        <v>£m</v>
      </c>
      <c r="H362" s="1">
        <f t="shared" si="153"/>
        <v>0</v>
      </c>
      <c r="I362" s="1">
        <f t="shared" si="153"/>
        <v>0</v>
      </c>
      <c r="J362" s="1">
        <f t="shared" si="153"/>
        <v>0</v>
      </c>
      <c r="K362" s="1">
        <f t="shared" si="153"/>
        <v>0</v>
      </c>
      <c r="L362" s="1">
        <f t="shared" si="153"/>
        <v>0</v>
      </c>
      <c r="M362" s="1">
        <f t="shared" si="153"/>
        <v>0</v>
      </c>
      <c r="N362" s="1">
        <f t="shared" si="153"/>
        <v>0</v>
      </c>
      <c r="O362" s="1">
        <f t="shared" si="153"/>
        <v>0</v>
      </c>
      <c r="P362" s="1">
        <f t="shared" si="153"/>
        <v>0</v>
      </c>
      <c r="Q362" s="1">
        <f t="shared" si="153"/>
        <v>0</v>
      </c>
      <c r="R362" s="1">
        <f t="shared" si="153"/>
        <v>0</v>
      </c>
      <c r="S362" s="1">
        <f t="shared" si="153"/>
        <v>0</v>
      </c>
      <c r="T362" s="1">
        <f t="shared" si="153"/>
        <v>0</v>
      </c>
      <c r="U362" s="1">
        <f t="shared" si="153"/>
        <v>0</v>
      </c>
      <c r="V362" s="1">
        <f t="shared" si="153"/>
        <v>0</v>
      </c>
      <c r="W362" s="1">
        <f t="shared" si="153"/>
        <v>0</v>
      </c>
      <c r="X362" s="1">
        <f t="shared" si="153"/>
        <v>0</v>
      </c>
      <c r="Y362" s="1">
        <f t="shared" si="153"/>
        <v>0</v>
      </c>
      <c r="Z362" s="1">
        <f t="shared" si="153"/>
        <v>0</v>
      </c>
      <c r="AA362" s="1">
        <f t="shared" si="153"/>
        <v>0</v>
      </c>
      <c r="AB362" s="1">
        <f t="shared" si="153"/>
        <v>0</v>
      </c>
      <c r="AC362" s="1">
        <f t="shared" si="153"/>
        <v>0</v>
      </c>
    </row>
    <row r="363" spans="1:29" outlineLevel="5" x14ac:dyDescent="0.25">
      <c r="E363" s="23" t="str">
        <f t="shared" ref="E363:AC363" si="154">E$354</f>
        <v xml:space="preserve">Variance to totex allowance post adjustment - 25:25 cost sharing - wage growth - construction - real (ADDN1) </v>
      </c>
      <c r="F363" s="1">
        <f t="shared" si="154"/>
        <v>0</v>
      </c>
      <c r="G363" s="1" t="str">
        <f t="shared" si="154"/>
        <v>£m</v>
      </c>
      <c r="H363" s="1">
        <f t="shared" si="154"/>
        <v>0</v>
      </c>
      <c r="I363" s="1">
        <f t="shared" si="154"/>
        <v>0</v>
      </c>
      <c r="J363" s="1">
        <f t="shared" si="154"/>
        <v>0</v>
      </c>
      <c r="K363" s="1">
        <f t="shared" si="154"/>
        <v>0</v>
      </c>
      <c r="L363" s="1">
        <f t="shared" si="154"/>
        <v>0</v>
      </c>
      <c r="M363" s="1">
        <f t="shared" si="154"/>
        <v>0</v>
      </c>
      <c r="N363" s="1">
        <f t="shared" si="154"/>
        <v>0</v>
      </c>
      <c r="O363" s="1">
        <f t="shared" si="154"/>
        <v>0</v>
      </c>
      <c r="P363" s="1">
        <f t="shared" si="154"/>
        <v>0</v>
      </c>
      <c r="Q363" s="1">
        <f t="shared" si="154"/>
        <v>0</v>
      </c>
      <c r="R363" s="1">
        <f t="shared" si="154"/>
        <v>0</v>
      </c>
      <c r="S363" s="1">
        <f t="shared" si="154"/>
        <v>0</v>
      </c>
      <c r="T363" s="1">
        <f t="shared" si="154"/>
        <v>0</v>
      </c>
      <c r="U363" s="1">
        <f t="shared" si="154"/>
        <v>0</v>
      </c>
      <c r="V363" s="1">
        <f t="shared" si="154"/>
        <v>0</v>
      </c>
      <c r="W363" s="1">
        <f t="shared" si="154"/>
        <v>0</v>
      </c>
      <c r="X363" s="1">
        <f t="shared" si="154"/>
        <v>0</v>
      </c>
      <c r="Y363" s="1">
        <f t="shared" si="154"/>
        <v>0</v>
      </c>
      <c r="Z363" s="1">
        <f t="shared" si="154"/>
        <v>0</v>
      </c>
      <c r="AA363" s="1">
        <f t="shared" si="154"/>
        <v>0</v>
      </c>
      <c r="AB363" s="1">
        <f t="shared" si="154"/>
        <v>0</v>
      </c>
      <c r="AC363" s="1">
        <f t="shared" si="154"/>
        <v>0</v>
      </c>
    </row>
    <row r="364" spans="1:29" outlineLevel="5" x14ac:dyDescent="0.25">
      <c r="E364" s="23" t="str">
        <f t="shared" ref="E364:AC364" si="155">E$355</f>
        <v xml:space="preserve">Variance to totex allowance post adjustment - 25:25 cost sharing - wage growth - construction - real (ADDN2) </v>
      </c>
      <c r="F364" s="1">
        <f t="shared" si="155"/>
        <v>0</v>
      </c>
      <c r="G364" s="1" t="str">
        <f t="shared" si="155"/>
        <v>£m</v>
      </c>
      <c r="H364" s="1">
        <f t="shared" si="155"/>
        <v>0</v>
      </c>
      <c r="I364" s="1">
        <f t="shared" si="155"/>
        <v>0</v>
      </c>
      <c r="J364" s="1">
        <f t="shared" si="155"/>
        <v>0</v>
      </c>
      <c r="K364" s="1">
        <f t="shared" si="155"/>
        <v>0</v>
      </c>
      <c r="L364" s="1">
        <f t="shared" si="155"/>
        <v>0</v>
      </c>
      <c r="M364" s="1">
        <f t="shared" si="155"/>
        <v>0</v>
      </c>
      <c r="N364" s="1">
        <f t="shared" si="155"/>
        <v>0</v>
      </c>
      <c r="O364" s="1">
        <f t="shared" si="155"/>
        <v>0</v>
      </c>
      <c r="P364" s="1">
        <f t="shared" si="155"/>
        <v>0</v>
      </c>
      <c r="Q364" s="1">
        <f t="shared" si="155"/>
        <v>0</v>
      </c>
      <c r="R364" s="1">
        <f t="shared" si="155"/>
        <v>0</v>
      </c>
      <c r="S364" s="1">
        <f t="shared" si="155"/>
        <v>0</v>
      </c>
      <c r="T364" s="1">
        <f t="shared" si="155"/>
        <v>0</v>
      </c>
      <c r="U364" s="1">
        <f t="shared" si="155"/>
        <v>0</v>
      </c>
      <c r="V364" s="1">
        <f t="shared" si="155"/>
        <v>0</v>
      </c>
      <c r="W364" s="1">
        <f t="shared" si="155"/>
        <v>0</v>
      </c>
      <c r="X364" s="1">
        <f t="shared" si="155"/>
        <v>0</v>
      </c>
      <c r="Y364" s="1">
        <f t="shared" si="155"/>
        <v>0</v>
      </c>
      <c r="Z364" s="1">
        <f t="shared" si="155"/>
        <v>0</v>
      </c>
      <c r="AA364" s="1">
        <f t="shared" si="155"/>
        <v>0</v>
      </c>
      <c r="AB364" s="1">
        <f t="shared" si="155"/>
        <v>0</v>
      </c>
      <c r="AC364" s="1">
        <f t="shared" si="155"/>
        <v>0</v>
      </c>
    </row>
    <row r="365" spans="1:29" outlineLevel="4" x14ac:dyDescent="0.25">
      <c r="A365" s="11"/>
      <c r="B365" s="11"/>
      <c r="C365" s="18"/>
      <c r="D365" s="19"/>
      <c r="E365" s="12" t="str">
        <f>Financing!E$11</f>
        <v>Time value of money factor</v>
      </c>
      <c r="F365" s="7">
        <f>Financing!F$11</f>
        <v>0</v>
      </c>
      <c r="G365" s="7" t="str">
        <f>Financing!G$11</f>
        <v>factor</v>
      </c>
      <c r="H365" s="7">
        <f>Financing!H$11</f>
        <v>0</v>
      </c>
      <c r="I365" s="7">
        <f>Financing!I$11</f>
        <v>0</v>
      </c>
      <c r="J365" s="7">
        <f>Financing!J$11</f>
        <v>1</v>
      </c>
      <c r="K365" s="7">
        <f>Financing!K$11</f>
        <v>1</v>
      </c>
      <c r="L365" s="7">
        <f>Financing!L$11</f>
        <v>1</v>
      </c>
      <c r="M365" s="7">
        <f>Financing!M$11</f>
        <v>1</v>
      </c>
      <c r="N365" s="7">
        <f>Financing!N$11</f>
        <v>1</v>
      </c>
      <c r="O365" s="7">
        <f>Financing!O$11</f>
        <v>1</v>
      </c>
      <c r="P365" s="7">
        <f>Financing!P$11</f>
        <v>1</v>
      </c>
      <c r="Q365" s="7">
        <f>Financing!Q$11</f>
        <v>1</v>
      </c>
      <c r="R365" s="7">
        <f>Financing!R$11</f>
        <v>1</v>
      </c>
      <c r="S365" s="7">
        <f>Financing!S$11</f>
        <v>1</v>
      </c>
      <c r="T365" s="7">
        <f>Financing!T$11</f>
        <v>1</v>
      </c>
      <c r="U365" s="7">
        <f>Financing!U$11</f>
        <v>1</v>
      </c>
      <c r="V365" s="7">
        <f>Financing!V$11</f>
        <v>1</v>
      </c>
      <c r="W365" s="7">
        <f>Financing!W$11</f>
        <v>1</v>
      </c>
      <c r="X365" s="7">
        <f>Financing!X$11</f>
        <v>1</v>
      </c>
      <c r="Y365" s="7">
        <f>Financing!Y$11</f>
        <v>1</v>
      </c>
      <c r="Z365" s="7">
        <f>Financing!Z$11</f>
        <v>1</v>
      </c>
      <c r="AA365" s="7">
        <f>Financing!AA$11</f>
        <v>1</v>
      </c>
      <c r="AB365" s="7">
        <f>Financing!AB$11</f>
        <v>1</v>
      </c>
      <c r="AC365" s="7">
        <f>Financing!AC$11</f>
        <v>1</v>
      </c>
    </row>
    <row r="366" spans="1:29" outlineLevel="4" x14ac:dyDescent="0.25">
      <c r="A366" s="11"/>
      <c r="B366" s="11"/>
      <c r="C366" s="18"/>
      <c r="D366" s="19"/>
      <c r="E366" s="12" t="s">
        <v>587</v>
      </c>
      <c r="F366" s="12"/>
      <c r="G366" s="12" t="s">
        <v>148</v>
      </c>
      <c r="H366" s="4">
        <f t="shared" ref="H366:H371" si="156">SUM(J366:AC366)</f>
        <v>0</v>
      </c>
      <c r="I366" s="12"/>
      <c r="J366" s="4">
        <f t="shared" ref="J366:AC371" si="157">J359*J$365</f>
        <v>0</v>
      </c>
      <c r="K366" s="4">
        <f t="shared" si="157"/>
        <v>0</v>
      </c>
      <c r="L366" s="4">
        <f t="shared" si="157"/>
        <v>0</v>
      </c>
      <c r="M366" s="4">
        <f t="shared" si="157"/>
        <v>0</v>
      </c>
      <c r="N366" s="4">
        <f t="shared" si="157"/>
        <v>0</v>
      </c>
      <c r="O366" s="4">
        <f t="shared" si="157"/>
        <v>0</v>
      </c>
      <c r="P366" s="4">
        <f t="shared" si="157"/>
        <v>0</v>
      </c>
      <c r="Q366" s="4">
        <f t="shared" si="157"/>
        <v>0</v>
      </c>
      <c r="R366" s="4">
        <f t="shared" si="157"/>
        <v>0</v>
      </c>
      <c r="S366" s="4">
        <f t="shared" si="157"/>
        <v>0</v>
      </c>
      <c r="T366" s="4">
        <f t="shared" si="157"/>
        <v>0</v>
      </c>
      <c r="U366" s="4">
        <f t="shared" si="157"/>
        <v>0</v>
      </c>
      <c r="V366" s="4">
        <f t="shared" si="157"/>
        <v>0</v>
      </c>
      <c r="W366" s="4">
        <f t="shared" si="157"/>
        <v>0</v>
      </c>
      <c r="X366" s="4">
        <f t="shared" si="157"/>
        <v>0</v>
      </c>
      <c r="Y366" s="4">
        <f t="shared" si="157"/>
        <v>0</v>
      </c>
      <c r="Z366" s="4">
        <f t="shared" si="157"/>
        <v>0</v>
      </c>
      <c r="AA366" s="4">
        <f t="shared" si="157"/>
        <v>0</v>
      </c>
      <c r="AB366" s="4">
        <f t="shared" si="157"/>
        <v>0</v>
      </c>
      <c r="AC366" s="4">
        <f t="shared" si="157"/>
        <v>0</v>
      </c>
    </row>
    <row r="367" spans="1:29" outlineLevel="5" x14ac:dyDescent="0.25">
      <c r="A367" s="11"/>
      <c r="B367" s="11"/>
      <c r="C367" s="18"/>
      <c r="D367" s="19"/>
      <c r="E367" s="12" t="s">
        <v>588</v>
      </c>
      <c r="F367" s="12"/>
      <c r="G367" s="12" t="s">
        <v>148</v>
      </c>
      <c r="H367" s="4">
        <f t="shared" si="156"/>
        <v>0</v>
      </c>
      <c r="I367" s="12"/>
      <c r="J367" s="4">
        <f t="shared" si="157"/>
        <v>0</v>
      </c>
      <c r="K367" s="4">
        <f t="shared" si="157"/>
        <v>0</v>
      </c>
      <c r="L367" s="4">
        <f t="shared" si="157"/>
        <v>0</v>
      </c>
      <c r="M367" s="4">
        <f t="shared" si="157"/>
        <v>0</v>
      </c>
      <c r="N367" s="4">
        <f t="shared" si="157"/>
        <v>0</v>
      </c>
      <c r="O367" s="4">
        <f t="shared" si="157"/>
        <v>0</v>
      </c>
      <c r="P367" s="4">
        <f t="shared" si="157"/>
        <v>0</v>
      </c>
      <c r="Q367" s="4">
        <f t="shared" si="157"/>
        <v>0</v>
      </c>
      <c r="R367" s="4">
        <f t="shared" si="157"/>
        <v>0</v>
      </c>
      <c r="S367" s="4">
        <f t="shared" si="157"/>
        <v>0</v>
      </c>
      <c r="T367" s="4">
        <f t="shared" si="157"/>
        <v>0</v>
      </c>
      <c r="U367" s="4">
        <f t="shared" si="157"/>
        <v>0</v>
      </c>
      <c r="V367" s="4">
        <f t="shared" si="157"/>
        <v>0</v>
      </c>
      <c r="W367" s="4">
        <f t="shared" si="157"/>
        <v>0</v>
      </c>
      <c r="X367" s="4">
        <f t="shared" si="157"/>
        <v>0</v>
      </c>
      <c r="Y367" s="4">
        <f t="shared" si="157"/>
        <v>0</v>
      </c>
      <c r="Z367" s="4">
        <f t="shared" si="157"/>
        <v>0</v>
      </c>
      <c r="AA367" s="4">
        <f t="shared" si="157"/>
        <v>0</v>
      </c>
      <c r="AB367" s="4">
        <f t="shared" si="157"/>
        <v>0</v>
      </c>
      <c r="AC367" s="4">
        <f t="shared" si="157"/>
        <v>0</v>
      </c>
    </row>
    <row r="368" spans="1:29" outlineLevel="5" x14ac:dyDescent="0.25">
      <c r="A368" s="11"/>
      <c r="B368" s="11"/>
      <c r="C368" s="18"/>
      <c r="D368" s="19"/>
      <c r="E368" s="12" t="s">
        <v>589</v>
      </c>
      <c r="F368" s="12"/>
      <c r="G368" s="12" t="s">
        <v>148</v>
      </c>
      <c r="H368" s="4">
        <f t="shared" si="156"/>
        <v>0</v>
      </c>
      <c r="I368" s="12"/>
      <c r="J368" s="4">
        <f t="shared" si="157"/>
        <v>0</v>
      </c>
      <c r="K368" s="4">
        <f t="shared" si="157"/>
        <v>0</v>
      </c>
      <c r="L368" s="4">
        <f t="shared" si="157"/>
        <v>0</v>
      </c>
      <c r="M368" s="4">
        <f t="shared" si="157"/>
        <v>0</v>
      </c>
      <c r="N368" s="4">
        <f t="shared" si="157"/>
        <v>0</v>
      </c>
      <c r="O368" s="4">
        <f t="shared" si="157"/>
        <v>0</v>
      </c>
      <c r="P368" s="4">
        <f t="shared" si="157"/>
        <v>0</v>
      </c>
      <c r="Q368" s="4">
        <f t="shared" si="157"/>
        <v>0</v>
      </c>
      <c r="R368" s="4">
        <f t="shared" si="157"/>
        <v>0</v>
      </c>
      <c r="S368" s="4">
        <f t="shared" si="157"/>
        <v>0</v>
      </c>
      <c r="T368" s="4">
        <f t="shared" si="157"/>
        <v>0</v>
      </c>
      <c r="U368" s="4">
        <f t="shared" si="157"/>
        <v>0</v>
      </c>
      <c r="V368" s="4">
        <f t="shared" si="157"/>
        <v>0</v>
      </c>
      <c r="W368" s="4">
        <f t="shared" si="157"/>
        <v>0</v>
      </c>
      <c r="X368" s="4">
        <f t="shared" si="157"/>
        <v>0</v>
      </c>
      <c r="Y368" s="4">
        <f t="shared" si="157"/>
        <v>0</v>
      </c>
      <c r="Z368" s="4">
        <f t="shared" si="157"/>
        <v>0</v>
      </c>
      <c r="AA368" s="4">
        <f t="shared" si="157"/>
        <v>0</v>
      </c>
      <c r="AB368" s="4">
        <f t="shared" si="157"/>
        <v>0</v>
      </c>
      <c r="AC368" s="4">
        <f t="shared" si="157"/>
        <v>0</v>
      </c>
    </row>
    <row r="369" spans="1:29" outlineLevel="5" x14ac:dyDescent="0.25">
      <c r="A369" s="11"/>
      <c r="B369" s="11"/>
      <c r="C369" s="18"/>
      <c r="D369" s="19"/>
      <c r="E369" s="12" t="s">
        <v>590</v>
      </c>
      <c r="F369" s="12"/>
      <c r="G369" s="12" t="s">
        <v>148</v>
      </c>
      <c r="H369" s="4">
        <f t="shared" si="156"/>
        <v>0</v>
      </c>
      <c r="I369" s="12"/>
      <c r="J369" s="4">
        <f t="shared" si="157"/>
        <v>0</v>
      </c>
      <c r="K369" s="4">
        <f t="shared" si="157"/>
        <v>0</v>
      </c>
      <c r="L369" s="4">
        <f t="shared" si="157"/>
        <v>0</v>
      </c>
      <c r="M369" s="4">
        <f t="shared" si="157"/>
        <v>0</v>
      </c>
      <c r="N369" s="4">
        <f t="shared" si="157"/>
        <v>0</v>
      </c>
      <c r="O369" s="4">
        <f t="shared" si="157"/>
        <v>0</v>
      </c>
      <c r="P369" s="4">
        <f t="shared" si="157"/>
        <v>0</v>
      </c>
      <c r="Q369" s="4">
        <f t="shared" si="157"/>
        <v>0</v>
      </c>
      <c r="R369" s="4">
        <f t="shared" si="157"/>
        <v>0</v>
      </c>
      <c r="S369" s="4">
        <f t="shared" si="157"/>
        <v>0</v>
      </c>
      <c r="T369" s="4">
        <f t="shared" si="157"/>
        <v>0</v>
      </c>
      <c r="U369" s="4">
        <f t="shared" si="157"/>
        <v>0</v>
      </c>
      <c r="V369" s="4">
        <f t="shared" si="157"/>
        <v>0</v>
      </c>
      <c r="W369" s="4">
        <f t="shared" si="157"/>
        <v>0</v>
      </c>
      <c r="X369" s="4">
        <f t="shared" si="157"/>
        <v>0</v>
      </c>
      <c r="Y369" s="4">
        <f t="shared" si="157"/>
        <v>0</v>
      </c>
      <c r="Z369" s="4">
        <f t="shared" si="157"/>
        <v>0</v>
      </c>
      <c r="AA369" s="4">
        <f t="shared" si="157"/>
        <v>0</v>
      </c>
      <c r="AB369" s="4">
        <f t="shared" si="157"/>
        <v>0</v>
      </c>
      <c r="AC369" s="4">
        <f t="shared" si="157"/>
        <v>0</v>
      </c>
    </row>
    <row r="370" spans="1:29" outlineLevel="5" x14ac:dyDescent="0.25">
      <c r="A370" s="11"/>
      <c r="B370" s="11"/>
      <c r="C370" s="18"/>
      <c r="D370" s="19"/>
      <c r="E370" s="12" t="s">
        <v>591</v>
      </c>
      <c r="F370" s="12"/>
      <c r="G370" s="12" t="s">
        <v>148</v>
      </c>
      <c r="H370" s="4">
        <f t="shared" si="156"/>
        <v>0</v>
      </c>
      <c r="I370" s="12"/>
      <c r="J370" s="4">
        <f t="shared" si="157"/>
        <v>0</v>
      </c>
      <c r="K370" s="4">
        <f t="shared" si="157"/>
        <v>0</v>
      </c>
      <c r="L370" s="4">
        <f t="shared" si="157"/>
        <v>0</v>
      </c>
      <c r="M370" s="4">
        <f t="shared" si="157"/>
        <v>0</v>
      </c>
      <c r="N370" s="4">
        <f t="shared" si="157"/>
        <v>0</v>
      </c>
      <c r="O370" s="4">
        <f t="shared" si="157"/>
        <v>0</v>
      </c>
      <c r="P370" s="4">
        <f t="shared" si="157"/>
        <v>0</v>
      </c>
      <c r="Q370" s="4">
        <f t="shared" si="157"/>
        <v>0</v>
      </c>
      <c r="R370" s="4">
        <f t="shared" si="157"/>
        <v>0</v>
      </c>
      <c r="S370" s="4">
        <f t="shared" si="157"/>
        <v>0</v>
      </c>
      <c r="T370" s="4">
        <f t="shared" si="157"/>
        <v>0</v>
      </c>
      <c r="U370" s="4">
        <f t="shared" si="157"/>
        <v>0</v>
      </c>
      <c r="V370" s="4">
        <f t="shared" si="157"/>
        <v>0</v>
      </c>
      <c r="W370" s="4">
        <f t="shared" si="157"/>
        <v>0</v>
      </c>
      <c r="X370" s="4">
        <f t="shared" si="157"/>
        <v>0</v>
      </c>
      <c r="Y370" s="4">
        <f t="shared" si="157"/>
        <v>0</v>
      </c>
      <c r="Z370" s="4">
        <f t="shared" si="157"/>
        <v>0</v>
      </c>
      <c r="AA370" s="4">
        <f t="shared" si="157"/>
        <v>0</v>
      </c>
      <c r="AB370" s="4">
        <f t="shared" si="157"/>
        <v>0</v>
      </c>
      <c r="AC370" s="4">
        <f t="shared" si="157"/>
        <v>0</v>
      </c>
    </row>
    <row r="371" spans="1:29" outlineLevel="5" x14ac:dyDescent="0.25">
      <c r="A371" s="11"/>
      <c r="B371" s="11"/>
      <c r="C371" s="18"/>
      <c r="D371" s="19"/>
      <c r="E371" s="12" t="s">
        <v>592</v>
      </c>
      <c r="F371" s="12"/>
      <c r="G371" s="12" t="s">
        <v>148</v>
      </c>
      <c r="H371" s="4">
        <f t="shared" si="156"/>
        <v>0</v>
      </c>
      <c r="I371" s="12"/>
      <c r="J371" s="4">
        <f t="shared" si="157"/>
        <v>0</v>
      </c>
      <c r="K371" s="4">
        <f t="shared" si="157"/>
        <v>0</v>
      </c>
      <c r="L371" s="4">
        <f t="shared" si="157"/>
        <v>0</v>
      </c>
      <c r="M371" s="4">
        <f t="shared" si="157"/>
        <v>0</v>
      </c>
      <c r="N371" s="4">
        <f t="shared" si="157"/>
        <v>0</v>
      </c>
      <c r="O371" s="4">
        <f t="shared" si="157"/>
        <v>0</v>
      </c>
      <c r="P371" s="4">
        <f t="shared" si="157"/>
        <v>0</v>
      </c>
      <c r="Q371" s="4">
        <f t="shared" si="157"/>
        <v>0</v>
      </c>
      <c r="R371" s="4">
        <f t="shared" si="157"/>
        <v>0</v>
      </c>
      <c r="S371" s="4">
        <f t="shared" si="157"/>
        <v>0</v>
      </c>
      <c r="T371" s="4">
        <f t="shared" si="157"/>
        <v>0</v>
      </c>
      <c r="U371" s="4">
        <f t="shared" si="157"/>
        <v>0</v>
      </c>
      <c r="V371" s="4">
        <f t="shared" si="157"/>
        <v>0</v>
      </c>
      <c r="W371" s="4">
        <f t="shared" si="157"/>
        <v>0</v>
      </c>
      <c r="X371" s="4">
        <f t="shared" si="157"/>
        <v>0</v>
      </c>
      <c r="Y371" s="4">
        <f t="shared" si="157"/>
        <v>0</v>
      </c>
      <c r="Z371" s="4">
        <f t="shared" si="157"/>
        <v>0</v>
      </c>
      <c r="AA371" s="4">
        <f t="shared" si="157"/>
        <v>0</v>
      </c>
      <c r="AB371" s="4">
        <f t="shared" si="157"/>
        <v>0</v>
      </c>
      <c r="AC371" s="4">
        <f t="shared" si="157"/>
        <v>0</v>
      </c>
    </row>
    <row r="372" spans="1:29" outlineLevel="3" x14ac:dyDescent="0.25"/>
    <row r="373" spans="1:29" outlineLevel="3" x14ac:dyDescent="0.25"/>
    <row r="374" spans="1:29" outlineLevel="3" x14ac:dyDescent="0.25">
      <c r="B374" s="22" t="s">
        <v>593</v>
      </c>
    </row>
    <row r="375" spans="1:29" outlineLevel="4" x14ac:dyDescent="0.25">
      <c r="E375" s="23" t="str">
        <f t="shared" ref="E375:AC375" si="158">E$366</f>
        <v xml:space="preserve">Variance to totex allowance post adjustment - NPV adjusted - 25:25 cost sharing - wage growth - construction - real (WR) </v>
      </c>
      <c r="F375" s="1">
        <f t="shared" si="158"/>
        <v>0</v>
      </c>
      <c r="G375" s="1" t="str">
        <f t="shared" si="158"/>
        <v>£m</v>
      </c>
      <c r="H375" s="1">
        <f t="shared" si="158"/>
        <v>0</v>
      </c>
      <c r="I375" s="1">
        <f t="shared" si="158"/>
        <v>0</v>
      </c>
      <c r="J375" s="1">
        <f t="shared" si="158"/>
        <v>0</v>
      </c>
      <c r="K375" s="1">
        <f t="shared" si="158"/>
        <v>0</v>
      </c>
      <c r="L375" s="1">
        <f t="shared" si="158"/>
        <v>0</v>
      </c>
      <c r="M375" s="1">
        <f t="shared" si="158"/>
        <v>0</v>
      </c>
      <c r="N375" s="1">
        <f t="shared" si="158"/>
        <v>0</v>
      </c>
      <c r="O375" s="1">
        <f t="shared" si="158"/>
        <v>0</v>
      </c>
      <c r="P375" s="1">
        <f t="shared" si="158"/>
        <v>0</v>
      </c>
      <c r="Q375" s="1">
        <f t="shared" si="158"/>
        <v>0</v>
      </c>
      <c r="R375" s="1">
        <f t="shared" si="158"/>
        <v>0</v>
      </c>
      <c r="S375" s="1">
        <f t="shared" si="158"/>
        <v>0</v>
      </c>
      <c r="T375" s="1">
        <f t="shared" si="158"/>
        <v>0</v>
      </c>
      <c r="U375" s="1">
        <f t="shared" si="158"/>
        <v>0</v>
      </c>
      <c r="V375" s="1">
        <f t="shared" si="158"/>
        <v>0</v>
      </c>
      <c r="W375" s="1">
        <f t="shared" si="158"/>
        <v>0</v>
      </c>
      <c r="X375" s="1">
        <f t="shared" si="158"/>
        <v>0</v>
      </c>
      <c r="Y375" s="1">
        <f t="shared" si="158"/>
        <v>0</v>
      </c>
      <c r="Z375" s="1">
        <f t="shared" si="158"/>
        <v>0</v>
      </c>
      <c r="AA375" s="1">
        <f t="shared" si="158"/>
        <v>0</v>
      </c>
      <c r="AB375" s="1">
        <f t="shared" si="158"/>
        <v>0</v>
      </c>
      <c r="AC375" s="1">
        <f t="shared" si="158"/>
        <v>0</v>
      </c>
    </row>
    <row r="376" spans="1:29" outlineLevel="5" x14ac:dyDescent="0.25">
      <c r="E376" s="23" t="str">
        <f t="shared" ref="E376:AC376" si="159">E$367</f>
        <v xml:space="preserve">Variance to totex allowance post adjustment - NPV adjusted - 25:25 cost sharing - wage growth - construction - real (WN+) </v>
      </c>
      <c r="F376" s="1">
        <f t="shared" si="159"/>
        <v>0</v>
      </c>
      <c r="G376" s="1" t="str">
        <f t="shared" si="159"/>
        <v>£m</v>
      </c>
      <c r="H376" s="1">
        <f t="shared" si="159"/>
        <v>0</v>
      </c>
      <c r="I376" s="1">
        <f t="shared" si="159"/>
        <v>0</v>
      </c>
      <c r="J376" s="1">
        <f t="shared" si="159"/>
        <v>0</v>
      </c>
      <c r="K376" s="1">
        <f t="shared" si="159"/>
        <v>0</v>
      </c>
      <c r="L376" s="1">
        <f t="shared" si="159"/>
        <v>0</v>
      </c>
      <c r="M376" s="1">
        <f t="shared" si="159"/>
        <v>0</v>
      </c>
      <c r="N376" s="1">
        <f t="shared" si="159"/>
        <v>0</v>
      </c>
      <c r="O376" s="1">
        <f t="shared" si="159"/>
        <v>0</v>
      </c>
      <c r="P376" s="1">
        <f t="shared" si="159"/>
        <v>0</v>
      </c>
      <c r="Q376" s="1">
        <f t="shared" si="159"/>
        <v>0</v>
      </c>
      <c r="R376" s="1">
        <f t="shared" si="159"/>
        <v>0</v>
      </c>
      <c r="S376" s="1">
        <f t="shared" si="159"/>
        <v>0</v>
      </c>
      <c r="T376" s="1">
        <f t="shared" si="159"/>
        <v>0</v>
      </c>
      <c r="U376" s="1">
        <f t="shared" si="159"/>
        <v>0</v>
      </c>
      <c r="V376" s="1">
        <f t="shared" si="159"/>
        <v>0</v>
      </c>
      <c r="W376" s="1">
        <f t="shared" si="159"/>
        <v>0</v>
      </c>
      <c r="X376" s="1">
        <f t="shared" si="159"/>
        <v>0</v>
      </c>
      <c r="Y376" s="1">
        <f t="shared" si="159"/>
        <v>0</v>
      </c>
      <c r="Z376" s="1">
        <f t="shared" si="159"/>
        <v>0</v>
      </c>
      <c r="AA376" s="1">
        <f t="shared" si="159"/>
        <v>0</v>
      </c>
      <c r="AB376" s="1">
        <f t="shared" si="159"/>
        <v>0</v>
      </c>
      <c r="AC376" s="1">
        <f t="shared" si="159"/>
        <v>0</v>
      </c>
    </row>
    <row r="377" spans="1:29" outlineLevel="5" x14ac:dyDescent="0.25">
      <c r="E377" s="23" t="str">
        <f t="shared" ref="E377:AC377" si="160">E$368</f>
        <v xml:space="preserve">Variance to totex allowance post adjustment - NPV adjusted - 25:25 cost sharing - wage growth - construction - real (WWN+) </v>
      </c>
      <c r="F377" s="1">
        <f t="shared" si="160"/>
        <v>0</v>
      </c>
      <c r="G377" s="1" t="str">
        <f t="shared" si="160"/>
        <v>£m</v>
      </c>
      <c r="H377" s="1">
        <f t="shared" si="160"/>
        <v>0</v>
      </c>
      <c r="I377" s="1">
        <f t="shared" si="160"/>
        <v>0</v>
      </c>
      <c r="J377" s="1">
        <f t="shared" si="160"/>
        <v>0</v>
      </c>
      <c r="K377" s="1">
        <f t="shared" si="160"/>
        <v>0</v>
      </c>
      <c r="L377" s="1">
        <f t="shared" si="160"/>
        <v>0</v>
      </c>
      <c r="M377" s="1">
        <f t="shared" si="160"/>
        <v>0</v>
      </c>
      <c r="N377" s="1">
        <f t="shared" si="160"/>
        <v>0</v>
      </c>
      <c r="O377" s="1">
        <f t="shared" si="160"/>
        <v>0</v>
      </c>
      <c r="P377" s="1">
        <f t="shared" si="160"/>
        <v>0</v>
      </c>
      <c r="Q377" s="1">
        <f t="shared" si="160"/>
        <v>0</v>
      </c>
      <c r="R377" s="1">
        <f t="shared" si="160"/>
        <v>0</v>
      </c>
      <c r="S377" s="1">
        <f t="shared" si="160"/>
        <v>0</v>
      </c>
      <c r="T377" s="1">
        <f t="shared" si="160"/>
        <v>0</v>
      </c>
      <c r="U377" s="1">
        <f t="shared" si="160"/>
        <v>0</v>
      </c>
      <c r="V377" s="1">
        <f t="shared" si="160"/>
        <v>0</v>
      </c>
      <c r="W377" s="1">
        <f t="shared" si="160"/>
        <v>0</v>
      </c>
      <c r="X377" s="1">
        <f t="shared" si="160"/>
        <v>0</v>
      </c>
      <c r="Y377" s="1">
        <f t="shared" si="160"/>
        <v>0</v>
      </c>
      <c r="Z377" s="1">
        <f t="shared" si="160"/>
        <v>0</v>
      </c>
      <c r="AA377" s="1">
        <f t="shared" si="160"/>
        <v>0</v>
      </c>
      <c r="AB377" s="1">
        <f t="shared" si="160"/>
        <v>0</v>
      </c>
      <c r="AC377" s="1">
        <f t="shared" si="160"/>
        <v>0</v>
      </c>
    </row>
    <row r="378" spans="1:29" outlineLevel="5" x14ac:dyDescent="0.25">
      <c r="E378" s="23" t="str">
        <f t="shared" ref="E378:AC378" si="161">E$369</f>
        <v xml:space="preserve">Variance to totex allowance post adjustment - NPV adjusted - 25:25 cost sharing - wage growth - construction - real (BIO) </v>
      </c>
      <c r="F378" s="1">
        <f t="shared" si="161"/>
        <v>0</v>
      </c>
      <c r="G378" s="1" t="str">
        <f t="shared" si="161"/>
        <v>£m</v>
      </c>
      <c r="H378" s="1">
        <f t="shared" si="161"/>
        <v>0</v>
      </c>
      <c r="I378" s="1">
        <f t="shared" si="161"/>
        <v>0</v>
      </c>
      <c r="J378" s="1">
        <f t="shared" si="161"/>
        <v>0</v>
      </c>
      <c r="K378" s="1">
        <f t="shared" si="161"/>
        <v>0</v>
      </c>
      <c r="L378" s="1">
        <f t="shared" si="161"/>
        <v>0</v>
      </c>
      <c r="M378" s="1">
        <f t="shared" si="161"/>
        <v>0</v>
      </c>
      <c r="N378" s="1">
        <f t="shared" si="161"/>
        <v>0</v>
      </c>
      <c r="O378" s="1">
        <f t="shared" si="161"/>
        <v>0</v>
      </c>
      <c r="P378" s="1">
        <f t="shared" si="161"/>
        <v>0</v>
      </c>
      <c r="Q378" s="1">
        <f t="shared" si="161"/>
        <v>0</v>
      </c>
      <c r="R378" s="1">
        <f t="shared" si="161"/>
        <v>0</v>
      </c>
      <c r="S378" s="1">
        <f t="shared" si="161"/>
        <v>0</v>
      </c>
      <c r="T378" s="1">
        <f t="shared" si="161"/>
        <v>0</v>
      </c>
      <c r="U378" s="1">
        <f t="shared" si="161"/>
        <v>0</v>
      </c>
      <c r="V378" s="1">
        <f t="shared" si="161"/>
        <v>0</v>
      </c>
      <c r="W378" s="1">
        <f t="shared" si="161"/>
        <v>0</v>
      </c>
      <c r="X378" s="1">
        <f t="shared" si="161"/>
        <v>0</v>
      </c>
      <c r="Y378" s="1">
        <f t="shared" si="161"/>
        <v>0</v>
      </c>
      <c r="Z378" s="1">
        <f t="shared" si="161"/>
        <v>0</v>
      </c>
      <c r="AA378" s="1">
        <f t="shared" si="161"/>
        <v>0</v>
      </c>
      <c r="AB378" s="1">
        <f t="shared" si="161"/>
        <v>0</v>
      </c>
      <c r="AC378" s="1">
        <f t="shared" si="161"/>
        <v>0</v>
      </c>
    </row>
    <row r="379" spans="1:29" outlineLevel="5" x14ac:dyDescent="0.25">
      <c r="E379" s="23" t="str">
        <f t="shared" ref="E379:AC379" si="162">E$370</f>
        <v xml:space="preserve">Variance to totex allowance post adjustment - NPV adjusted - 25:25 cost sharing - wage growth - construction - real (ADDN1) </v>
      </c>
      <c r="F379" s="1">
        <f t="shared" si="162"/>
        <v>0</v>
      </c>
      <c r="G379" s="1" t="str">
        <f t="shared" si="162"/>
        <v>£m</v>
      </c>
      <c r="H379" s="1">
        <f t="shared" si="162"/>
        <v>0</v>
      </c>
      <c r="I379" s="1">
        <f t="shared" si="162"/>
        <v>0</v>
      </c>
      <c r="J379" s="1">
        <f t="shared" si="162"/>
        <v>0</v>
      </c>
      <c r="K379" s="1">
        <f t="shared" si="162"/>
        <v>0</v>
      </c>
      <c r="L379" s="1">
        <f t="shared" si="162"/>
        <v>0</v>
      </c>
      <c r="M379" s="1">
        <f t="shared" si="162"/>
        <v>0</v>
      </c>
      <c r="N379" s="1">
        <f t="shared" si="162"/>
        <v>0</v>
      </c>
      <c r="O379" s="1">
        <f t="shared" si="162"/>
        <v>0</v>
      </c>
      <c r="P379" s="1">
        <f t="shared" si="162"/>
        <v>0</v>
      </c>
      <c r="Q379" s="1">
        <f t="shared" si="162"/>
        <v>0</v>
      </c>
      <c r="R379" s="1">
        <f t="shared" si="162"/>
        <v>0</v>
      </c>
      <c r="S379" s="1">
        <f t="shared" si="162"/>
        <v>0</v>
      </c>
      <c r="T379" s="1">
        <f t="shared" si="162"/>
        <v>0</v>
      </c>
      <c r="U379" s="1">
        <f t="shared" si="162"/>
        <v>0</v>
      </c>
      <c r="V379" s="1">
        <f t="shared" si="162"/>
        <v>0</v>
      </c>
      <c r="W379" s="1">
        <f t="shared" si="162"/>
        <v>0</v>
      </c>
      <c r="X379" s="1">
        <f t="shared" si="162"/>
        <v>0</v>
      </c>
      <c r="Y379" s="1">
        <f t="shared" si="162"/>
        <v>0</v>
      </c>
      <c r="Z379" s="1">
        <f t="shared" si="162"/>
        <v>0</v>
      </c>
      <c r="AA379" s="1">
        <f t="shared" si="162"/>
        <v>0</v>
      </c>
      <c r="AB379" s="1">
        <f t="shared" si="162"/>
        <v>0</v>
      </c>
      <c r="AC379" s="1">
        <f t="shared" si="162"/>
        <v>0</v>
      </c>
    </row>
    <row r="380" spans="1:29" outlineLevel="5" x14ac:dyDescent="0.25">
      <c r="E380" s="23" t="str">
        <f t="shared" ref="E380:AC380" si="163">E$371</f>
        <v xml:space="preserve">Variance to totex allowance post adjustment - NPV adjusted - 25:25 cost sharing - wage growth - construction - real (ADDN2) </v>
      </c>
      <c r="F380" s="1">
        <f t="shared" si="163"/>
        <v>0</v>
      </c>
      <c r="G380" s="1" t="str">
        <f t="shared" si="163"/>
        <v>£m</v>
      </c>
      <c r="H380" s="1">
        <f t="shared" si="163"/>
        <v>0</v>
      </c>
      <c r="I380" s="1">
        <f t="shared" si="163"/>
        <v>0</v>
      </c>
      <c r="J380" s="1">
        <f t="shared" si="163"/>
        <v>0</v>
      </c>
      <c r="K380" s="1">
        <f t="shared" si="163"/>
        <v>0</v>
      </c>
      <c r="L380" s="1">
        <f t="shared" si="163"/>
        <v>0</v>
      </c>
      <c r="M380" s="1">
        <f t="shared" si="163"/>
        <v>0</v>
      </c>
      <c r="N380" s="1">
        <f t="shared" si="163"/>
        <v>0</v>
      </c>
      <c r="O380" s="1">
        <f t="shared" si="163"/>
        <v>0</v>
      </c>
      <c r="P380" s="1">
        <f t="shared" si="163"/>
        <v>0</v>
      </c>
      <c r="Q380" s="1">
        <f t="shared" si="163"/>
        <v>0</v>
      </c>
      <c r="R380" s="1">
        <f t="shared" si="163"/>
        <v>0</v>
      </c>
      <c r="S380" s="1">
        <f t="shared" si="163"/>
        <v>0</v>
      </c>
      <c r="T380" s="1">
        <f t="shared" si="163"/>
        <v>0</v>
      </c>
      <c r="U380" s="1">
        <f t="shared" si="163"/>
        <v>0</v>
      </c>
      <c r="V380" s="1">
        <f t="shared" si="163"/>
        <v>0</v>
      </c>
      <c r="W380" s="1">
        <f t="shared" si="163"/>
        <v>0</v>
      </c>
      <c r="X380" s="1">
        <f t="shared" si="163"/>
        <v>0</v>
      </c>
      <c r="Y380" s="1">
        <f t="shared" si="163"/>
        <v>0</v>
      </c>
      <c r="Z380" s="1">
        <f t="shared" si="163"/>
        <v>0</v>
      </c>
      <c r="AA380" s="1">
        <f t="shared" si="163"/>
        <v>0</v>
      </c>
      <c r="AB380" s="1">
        <f t="shared" si="163"/>
        <v>0</v>
      </c>
      <c r="AC380" s="1">
        <f t="shared" si="163"/>
        <v>0</v>
      </c>
    </row>
    <row r="381" spans="1:29" outlineLevel="4" x14ac:dyDescent="0.25">
      <c r="E381" s="23" t="s">
        <v>594</v>
      </c>
      <c r="F381" s="1">
        <f t="shared" ref="F381:F386" si="164">SUM($J375:$AC375)</f>
        <v>0</v>
      </c>
      <c r="G381" s="23" t="s">
        <v>148</v>
      </c>
      <c r="H381" s="1"/>
    </row>
    <row r="382" spans="1:29" outlineLevel="5" x14ac:dyDescent="0.25">
      <c r="E382" s="23" t="s">
        <v>595</v>
      </c>
      <c r="F382" s="1">
        <f t="shared" si="164"/>
        <v>0</v>
      </c>
      <c r="G382" s="23" t="s">
        <v>148</v>
      </c>
      <c r="H382" s="1"/>
    </row>
    <row r="383" spans="1:29" outlineLevel="5" x14ac:dyDescent="0.25">
      <c r="E383" s="23" t="s">
        <v>596</v>
      </c>
      <c r="F383" s="1">
        <f t="shared" si="164"/>
        <v>0</v>
      </c>
      <c r="G383" s="23" t="s">
        <v>148</v>
      </c>
      <c r="H383" s="1"/>
    </row>
    <row r="384" spans="1:29" outlineLevel="5" x14ac:dyDescent="0.25">
      <c r="E384" s="23" t="s">
        <v>597</v>
      </c>
      <c r="F384" s="1">
        <f t="shared" si="164"/>
        <v>0</v>
      </c>
      <c r="G384" s="23" t="s">
        <v>148</v>
      </c>
      <c r="H384" s="1"/>
    </row>
    <row r="385" spans="1:8" outlineLevel="5" x14ac:dyDescent="0.25">
      <c r="E385" s="23" t="s">
        <v>598</v>
      </c>
      <c r="F385" s="1">
        <f t="shared" si="164"/>
        <v>0</v>
      </c>
      <c r="G385" s="23" t="s">
        <v>148</v>
      </c>
      <c r="H385" s="1"/>
    </row>
    <row r="386" spans="1:8" outlineLevel="5" x14ac:dyDescent="0.25">
      <c r="E386" s="23" t="s">
        <v>599</v>
      </c>
      <c r="F386" s="1">
        <f t="shared" si="164"/>
        <v>0</v>
      </c>
      <c r="G386" s="23" t="s">
        <v>148</v>
      </c>
      <c r="H386" s="1"/>
    </row>
    <row r="387" spans="1:8" outlineLevel="3" x14ac:dyDescent="0.25"/>
    <row r="388" spans="1:8" outlineLevel="3" x14ac:dyDescent="0.25"/>
    <row r="389" spans="1:8" outlineLevel="3" x14ac:dyDescent="0.25">
      <c r="B389" s="22" t="s">
        <v>600</v>
      </c>
    </row>
    <row r="390" spans="1:8" outlineLevel="4" x14ac:dyDescent="0.25">
      <c r="E390" s="23" t="str">
        <f t="shared" ref="E390:G390" si="165">E$381</f>
        <v xml:space="preserve">Total variance to totex allowance post adjustment - NPV adjusted - 25:25 cost sharing - wage growth - construction - real (WR) </v>
      </c>
      <c r="F390" s="1">
        <f t="shared" si="165"/>
        <v>0</v>
      </c>
      <c r="G390" s="23" t="str">
        <f t="shared" si="165"/>
        <v>£m</v>
      </c>
      <c r="H390" s="1"/>
    </row>
    <row r="391" spans="1:8" outlineLevel="5" x14ac:dyDescent="0.25">
      <c r="E391" s="23" t="str">
        <f t="shared" ref="E391:G391" si="166">E$382</f>
        <v xml:space="preserve">Total variance to totex allowance post adjustment - NPV adjusted - 25:25 cost sharing - wage growth - construction - real (WN+) </v>
      </c>
      <c r="F391" s="1">
        <f t="shared" si="166"/>
        <v>0</v>
      </c>
      <c r="G391" s="23" t="str">
        <f t="shared" si="166"/>
        <v>£m</v>
      </c>
      <c r="H391" s="1"/>
    </row>
    <row r="392" spans="1:8" outlineLevel="5" x14ac:dyDescent="0.25">
      <c r="E392" s="23" t="str">
        <f t="shared" ref="E392:G392" si="167">E$383</f>
        <v xml:space="preserve">Total variance to totex allowance post adjustment - NPV adjusted - 25:25 cost sharing - wage growth - construction - real (WWN+) </v>
      </c>
      <c r="F392" s="1">
        <f t="shared" si="167"/>
        <v>0</v>
      </c>
      <c r="G392" s="23" t="str">
        <f t="shared" si="167"/>
        <v>£m</v>
      </c>
      <c r="H392" s="1"/>
    </row>
    <row r="393" spans="1:8" outlineLevel="5" x14ac:dyDescent="0.25">
      <c r="E393" s="23" t="str">
        <f t="shared" ref="E393:G393" si="168">E$384</f>
        <v xml:space="preserve">Total variance to totex allowance post adjustment - NPV adjusted - 25:25 cost sharing - wage growth - construction - real (BIO) </v>
      </c>
      <c r="F393" s="1">
        <f t="shared" si="168"/>
        <v>0</v>
      </c>
      <c r="G393" s="23" t="str">
        <f t="shared" si="168"/>
        <v>£m</v>
      </c>
      <c r="H393" s="1"/>
    </row>
    <row r="394" spans="1:8" outlineLevel="5" x14ac:dyDescent="0.25">
      <c r="E394" s="23" t="str">
        <f t="shared" ref="E394:G394" si="169">E$385</f>
        <v xml:space="preserve">Total variance to totex allowance post adjustment - NPV adjusted - 25:25 cost sharing - wage growth - construction - real (ADDN1) </v>
      </c>
      <c r="F394" s="1">
        <f t="shared" si="169"/>
        <v>0</v>
      </c>
      <c r="G394" s="23" t="str">
        <f t="shared" si="169"/>
        <v>£m</v>
      </c>
      <c r="H394" s="1"/>
    </row>
    <row r="395" spans="1:8" outlineLevel="5" x14ac:dyDescent="0.25">
      <c r="E395" s="23" t="str">
        <f t="shared" ref="E395:G395" si="170">E$386</f>
        <v xml:space="preserve">Total variance to totex allowance post adjustment - NPV adjusted - 25:25 cost sharing - wage growth - construction - real (ADDN2) </v>
      </c>
      <c r="F395" s="1">
        <f t="shared" si="170"/>
        <v>0</v>
      </c>
      <c r="G395" s="23" t="str">
        <f t="shared" si="170"/>
        <v>£m</v>
      </c>
      <c r="H395" s="1"/>
    </row>
    <row r="396" spans="1:8" outlineLevel="4" x14ac:dyDescent="0.25">
      <c r="A396" s="11"/>
      <c r="B396" s="11"/>
      <c r="C396" s="18"/>
      <c r="D396" s="19"/>
      <c r="E396" s="12" t="s">
        <v>601</v>
      </c>
      <c r="F396" s="4">
        <f t="shared" ref="F396:F401" si="171">$F390</f>
        <v>0</v>
      </c>
      <c r="G396" s="12" t="s">
        <v>148</v>
      </c>
      <c r="H396" s="1"/>
    </row>
    <row r="397" spans="1:8" outlineLevel="5" x14ac:dyDescent="0.25">
      <c r="A397" s="11"/>
      <c r="B397" s="11"/>
      <c r="C397" s="18"/>
      <c r="D397" s="19"/>
      <c r="E397" s="12" t="s">
        <v>602</v>
      </c>
      <c r="F397" s="4">
        <f t="shared" si="171"/>
        <v>0</v>
      </c>
      <c r="G397" s="12" t="s">
        <v>148</v>
      </c>
      <c r="H397" s="1"/>
    </row>
    <row r="398" spans="1:8" outlineLevel="5" x14ac:dyDescent="0.25">
      <c r="A398" s="11"/>
      <c r="B398" s="11"/>
      <c r="C398" s="18"/>
      <c r="D398" s="19"/>
      <c r="E398" s="12" t="s">
        <v>603</v>
      </c>
      <c r="F398" s="4">
        <f t="shared" si="171"/>
        <v>0</v>
      </c>
      <c r="G398" s="12" t="s">
        <v>148</v>
      </c>
      <c r="H398" s="1"/>
    </row>
    <row r="399" spans="1:8" outlineLevel="5" x14ac:dyDescent="0.25">
      <c r="A399" s="11"/>
      <c r="B399" s="11"/>
      <c r="C399" s="18"/>
      <c r="D399" s="19"/>
      <c r="E399" s="12" t="s">
        <v>604</v>
      </c>
      <c r="F399" s="4">
        <f t="shared" si="171"/>
        <v>0</v>
      </c>
      <c r="G399" s="12" t="s">
        <v>148</v>
      </c>
      <c r="H399" s="1"/>
    </row>
    <row r="400" spans="1:8" outlineLevel="5" x14ac:dyDescent="0.25">
      <c r="A400" s="11"/>
      <c r="B400" s="11"/>
      <c r="C400" s="18"/>
      <c r="D400" s="19"/>
      <c r="E400" s="12" t="s">
        <v>605</v>
      </c>
      <c r="F400" s="4">
        <f t="shared" si="171"/>
        <v>0</v>
      </c>
      <c r="G400" s="12" t="s">
        <v>148</v>
      </c>
      <c r="H400" s="1"/>
    </row>
    <row r="401" spans="1:29" outlineLevel="5" x14ac:dyDescent="0.25">
      <c r="A401" s="11"/>
      <c r="B401" s="11"/>
      <c r="C401" s="18"/>
      <c r="D401" s="19"/>
      <c r="E401" s="12" t="s">
        <v>606</v>
      </c>
      <c r="F401" s="4">
        <f t="shared" si="171"/>
        <v>0</v>
      </c>
      <c r="G401" s="12" t="s">
        <v>148</v>
      </c>
      <c r="H401" s="1"/>
    </row>
    <row r="402" spans="1:29" outlineLevel="3" x14ac:dyDescent="0.25"/>
    <row r="403" spans="1:29" outlineLevel="2" x14ac:dyDescent="0.25">
      <c r="C403" s="52" t="s">
        <v>607</v>
      </c>
    </row>
    <row r="404" spans="1:29" outlineLevel="3" x14ac:dyDescent="0.25">
      <c r="B404" s="22" t="s">
        <v>608</v>
      </c>
    </row>
    <row r="405" spans="1:29" outlineLevel="4" x14ac:dyDescent="0.25">
      <c r="A405" s="11"/>
      <c r="B405" s="11"/>
      <c r="C405" s="18"/>
      <c r="D405" s="19"/>
      <c r="E405" s="12" t="str">
        <f>Inputs!E$121</f>
        <v xml:space="preserve">Percentage of totex linked to wage growth - enhancement (WR) </v>
      </c>
      <c r="F405" s="8">
        <f>Inputs!F$121</f>
        <v>0</v>
      </c>
      <c r="G405" s="12" t="str">
        <f>Inputs!G$121</f>
        <v>%</v>
      </c>
      <c r="H405" s="2"/>
    </row>
    <row r="406" spans="1:29" outlineLevel="5" x14ac:dyDescent="0.25">
      <c r="A406" s="11"/>
      <c r="B406" s="11"/>
      <c r="C406" s="18"/>
      <c r="D406" s="19"/>
      <c r="E406" s="12" t="str">
        <f>Inputs!E$122</f>
        <v xml:space="preserve">Percentage of totex linked to wage growth - enhancement (WN+) </v>
      </c>
      <c r="F406" s="8">
        <f>Inputs!F$122</f>
        <v>0</v>
      </c>
      <c r="G406" s="12" t="str">
        <f>Inputs!G$122</f>
        <v>%</v>
      </c>
      <c r="H406" s="2"/>
    </row>
    <row r="407" spans="1:29" outlineLevel="5" x14ac:dyDescent="0.25">
      <c r="A407" s="11"/>
      <c r="B407" s="11"/>
      <c r="C407" s="18"/>
      <c r="D407" s="19"/>
      <c r="E407" s="12" t="str">
        <f>Inputs!E$123</f>
        <v xml:space="preserve">Percentage of totex linked to wage growth - enhancement (WWN+) </v>
      </c>
      <c r="F407" s="8">
        <f>Inputs!F$123</f>
        <v>0</v>
      </c>
      <c r="G407" s="12" t="str">
        <f>Inputs!G$123</f>
        <v>%</v>
      </c>
      <c r="H407" s="2"/>
    </row>
    <row r="408" spans="1:29" outlineLevel="5" x14ac:dyDescent="0.25">
      <c r="A408" s="11"/>
      <c r="B408" s="11"/>
      <c r="C408" s="18"/>
      <c r="D408" s="19"/>
      <c r="E408" s="12" t="str">
        <f>Inputs!E$124</f>
        <v xml:space="preserve">Percentage of totex linked to wage growth - enhancement (BIO) </v>
      </c>
      <c r="F408" s="8">
        <f>Inputs!F$124</f>
        <v>0</v>
      </c>
      <c r="G408" s="12" t="str">
        <f>Inputs!G$124</f>
        <v>%</v>
      </c>
      <c r="H408" s="2"/>
    </row>
    <row r="409" spans="1:29" outlineLevel="5" x14ac:dyDescent="0.25">
      <c r="A409" s="11"/>
      <c r="B409" s="11"/>
      <c r="C409" s="18"/>
      <c r="D409" s="19"/>
      <c r="E409" s="12" t="str">
        <f>Inputs!E$125</f>
        <v xml:space="preserve">Percentage of totex linked to wage growth - enhancement (ADDN1) </v>
      </c>
      <c r="F409" s="8">
        <f>Inputs!F$125</f>
        <v>0</v>
      </c>
      <c r="G409" s="12" t="str">
        <f>Inputs!G$125</f>
        <v>%</v>
      </c>
      <c r="H409" s="2"/>
    </row>
    <row r="410" spans="1:29" outlineLevel="5" x14ac:dyDescent="0.25">
      <c r="A410" s="11"/>
      <c r="B410" s="11"/>
      <c r="C410" s="18"/>
      <c r="D410" s="19"/>
      <c r="E410" s="12" t="str">
        <f>Inputs!E$126</f>
        <v xml:space="preserve">Percentage of totex linked to wage growth - enhancement (ADDN2) </v>
      </c>
      <c r="F410" s="8">
        <f>Inputs!F$126</f>
        <v>0</v>
      </c>
      <c r="G410" s="12" t="str">
        <f>Inputs!G$126</f>
        <v>%</v>
      </c>
      <c r="H410" s="2"/>
    </row>
    <row r="411" spans="1:29" outlineLevel="4" x14ac:dyDescent="0.25">
      <c r="A411" s="11"/>
      <c r="B411" s="11"/>
      <c r="C411" s="18"/>
      <c r="D411" s="19"/>
      <c r="E411" s="12" t="str">
        <f>'PCD adjustment'!E$84</f>
        <v xml:space="preserve">Totex allowance for cost sharing - post PCD adjustment - 40:10 cost sharing - real (WR) </v>
      </c>
      <c r="F411" s="4"/>
      <c r="G411" s="4" t="str">
        <f>'PCD adjustment'!G$84</f>
        <v>£m</v>
      </c>
      <c r="H411" s="4">
        <f>'PCD adjustment'!H$84</f>
        <v>0</v>
      </c>
      <c r="I411" s="4"/>
      <c r="J411" s="4"/>
      <c r="K411" s="4"/>
      <c r="L411" s="4"/>
      <c r="M411" s="4"/>
      <c r="N411" s="4"/>
      <c r="O411" s="4"/>
      <c r="P411" s="4"/>
      <c r="Q411" s="4"/>
      <c r="R411" s="4"/>
      <c r="S411" s="4"/>
      <c r="T411" s="4"/>
      <c r="U411" s="4"/>
      <c r="V411" s="4">
        <f>'PCD adjustment'!V$84</f>
        <v>0</v>
      </c>
      <c r="W411" s="4">
        <f>'PCD adjustment'!W$84</f>
        <v>0</v>
      </c>
      <c r="X411" s="4">
        <f>'PCD adjustment'!X$84</f>
        <v>0</v>
      </c>
      <c r="Y411" s="4">
        <f>'PCD adjustment'!Y$84</f>
        <v>0</v>
      </c>
      <c r="Z411" s="4">
        <f>'PCD adjustment'!Z$84</f>
        <v>0</v>
      </c>
      <c r="AA411" s="4">
        <f>'PCD adjustment'!AA$84</f>
        <v>0</v>
      </c>
      <c r="AB411" s="4">
        <f>'PCD adjustment'!AB$84</f>
        <v>0</v>
      </c>
      <c r="AC411" s="4">
        <f>'PCD adjustment'!AC$84</f>
        <v>0</v>
      </c>
    </row>
    <row r="412" spans="1:29" outlineLevel="5" x14ac:dyDescent="0.25">
      <c r="A412" s="11"/>
      <c r="B412" s="11"/>
      <c r="C412" s="18"/>
      <c r="D412" s="19"/>
      <c r="E412" s="12" t="str">
        <f>'PCD adjustment'!E$85</f>
        <v xml:space="preserve">Totex allowance for cost sharing - post PCD adjustment - 40:10 cost sharing - real (WN+) </v>
      </c>
      <c r="F412" s="4"/>
      <c r="G412" s="4" t="str">
        <f>'PCD adjustment'!G$85</f>
        <v>£m</v>
      </c>
      <c r="H412" s="4">
        <f>'PCD adjustment'!H$85</f>
        <v>0</v>
      </c>
      <c r="I412" s="4"/>
      <c r="J412" s="4"/>
      <c r="K412" s="4"/>
      <c r="L412" s="4"/>
      <c r="M412" s="4"/>
      <c r="N412" s="4"/>
      <c r="O412" s="4"/>
      <c r="P412" s="4"/>
      <c r="Q412" s="4"/>
      <c r="R412" s="4"/>
      <c r="S412" s="4"/>
      <c r="T412" s="4"/>
      <c r="U412" s="4"/>
      <c r="V412" s="4">
        <f>'PCD adjustment'!V$85</f>
        <v>0</v>
      </c>
      <c r="W412" s="4">
        <f>'PCD adjustment'!W$85</f>
        <v>0</v>
      </c>
      <c r="X412" s="4">
        <f>'PCD adjustment'!X$85</f>
        <v>0</v>
      </c>
      <c r="Y412" s="4">
        <f>'PCD adjustment'!Y$85</f>
        <v>0</v>
      </c>
      <c r="Z412" s="4">
        <f>'PCD adjustment'!Z$85</f>
        <v>0</v>
      </c>
      <c r="AA412" s="4">
        <f>'PCD adjustment'!AA$85</f>
        <v>0</v>
      </c>
      <c r="AB412" s="4">
        <f>'PCD adjustment'!AB$85</f>
        <v>0</v>
      </c>
      <c r="AC412" s="4">
        <f>'PCD adjustment'!AC$85</f>
        <v>0</v>
      </c>
    </row>
    <row r="413" spans="1:29" outlineLevel="5" x14ac:dyDescent="0.25">
      <c r="A413" s="11"/>
      <c r="B413" s="11"/>
      <c r="C413" s="18"/>
      <c r="D413" s="19"/>
      <c r="E413" s="12" t="str">
        <f>'PCD adjustment'!E$86</f>
        <v xml:space="preserve">Totex allowance for cost sharing - post PCD adjustment - 40:10 cost sharing - real (WWN+) </v>
      </c>
      <c r="F413" s="4"/>
      <c r="G413" s="4" t="str">
        <f>'PCD adjustment'!G$86</f>
        <v>£m</v>
      </c>
      <c r="H413" s="4">
        <f>'PCD adjustment'!H$86</f>
        <v>0</v>
      </c>
      <c r="I413" s="4"/>
      <c r="J413" s="4"/>
      <c r="K413" s="4"/>
      <c r="L413" s="4"/>
      <c r="M413" s="4"/>
      <c r="N413" s="4"/>
      <c r="O413" s="4"/>
      <c r="P413" s="4"/>
      <c r="Q413" s="4"/>
      <c r="R413" s="4"/>
      <c r="S413" s="4"/>
      <c r="T413" s="4"/>
      <c r="U413" s="4"/>
      <c r="V413" s="4">
        <f>'PCD adjustment'!V$86</f>
        <v>0</v>
      </c>
      <c r="W413" s="4">
        <f>'PCD adjustment'!W$86</f>
        <v>0</v>
      </c>
      <c r="X413" s="4">
        <f>'PCD adjustment'!X$86</f>
        <v>0</v>
      </c>
      <c r="Y413" s="4">
        <f>'PCD adjustment'!Y$86</f>
        <v>0</v>
      </c>
      <c r="Z413" s="4">
        <f>'PCD adjustment'!Z$86</f>
        <v>0</v>
      </c>
      <c r="AA413" s="4">
        <f>'PCD adjustment'!AA$86</f>
        <v>0</v>
      </c>
      <c r="AB413" s="4">
        <f>'PCD adjustment'!AB$86</f>
        <v>0</v>
      </c>
      <c r="AC413" s="4">
        <f>'PCD adjustment'!AC$86</f>
        <v>0</v>
      </c>
    </row>
    <row r="414" spans="1:29" outlineLevel="5" x14ac:dyDescent="0.25">
      <c r="A414" s="11"/>
      <c r="B414" s="11"/>
      <c r="C414" s="18"/>
      <c r="D414" s="19"/>
      <c r="E414" s="12" t="str">
        <f>'PCD adjustment'!E$87</f>
        <v xml:space="preserve">Totex allowance for cost sharing - post PCD adjustment - 40:10 cost sharing - real (BIO) </v>
      </c>
      <c r="F414" s="4"/>
      <c r="G414" s="4" t="str">
        <f>'PCD adjustment'!G$87</f>
        <v>£m</v>
      </c>
      <c r="H414" s="4">
        <f>'PCD adjustment'!H$87</f>
        <v>0</v>
      </c>
      <c r="I414" s="4"/>
      <c r="J414" s="4"/>
      <c r="K414" s="4"/>
      <c r="L414" s="4"/>
      <c r="M414" s="4"/>
      <c r="N414" s="4"/>
      <c r="O414" s="4"/>
      <c r="P414" s="4"/>
      <c r="Q414" s="4"/>
      <c r="R414" s="4"/>
      <c r="S414" s="4"/>
      <c r="T414" s="4"/>
      <c r="U414" s="4"/>
      <c r="V414" s="4">
        <f>'PCD adjustment'!V$87</f>
        <v>0</v>
      </c>
      <c r="W414" s="4">
        <f>'PCD adjustment'!W$87</f>
        <v>0</v>
      </c>
      <c r="X414" s="4">
        <f>'PCD adjustment'!X$87</f>
        <v>0</v>
      </c>
      <c r="Y414" s="4">
        <f>'PCD adjustment'!Y$87</f>
        <v>0</v>
      </c>
      <c r="Z414" s="4">
        <f>'PCD adjustment'!Z$87</f>
        <v>0</v>
      </c>
      <c r="AA414" s="4">
        <f>'PCD adjustment'!AA$87</f>
        <v>0</v>
      </c>
      <c r="AB414" s="4">
        <f>'PCD adjustment'!AB$87</f>
        <v>0</v>
      </c>
      <c r="AC414" s="4">
        <f>'PCD adjustment'!AC$87</f>
        <v>0</v>
      </c>
    </row>
    <row r="415" spans="1:29" outlineLevel="5" x14ac:dyDescent="0.25">
      <c r="A415" s="11"/>
      <c r="B415" s="11"/>
      <c r="C415" s="18"/>
      <c r="D415" s="19"/>
      <c r="E415" s="12" t="str">
        <f>'PCD adjustment'!E$88</f>
        <v xml:space="preserve">Totex allowance for cost sharing - post PCD adjustment - 40:10 cost sharing - real (ADDN1) </v>
      </c>
      <c r="F415" s="4"/>
      <c r="G415" s="4" t="str">
        <f>'PCD adjustment'!G$88</f>
        <v>£m</v>
      </c>
      <c r="H415" s="4">
        <f>'PCD adjustment'!H$88</f>
        <v>0</v>
      </c>
      <c r="I415" s="4"/>
      <c r="J415" s="4"/>
      <c r="K415" s="4"/>
      <c r="L415" s="4"/>
      <c r="M415" s="4"/>
      <c r="N415" s="4"/>
      <c r="O415" s="4"/>
      <c r="P415" s="4"/>
      <c r="Q415" s="4"/>
      <c r="R415" s="4"/>
      <c r="S415" s="4"/>
      <c r="T415" s="4"/>
      <c r="U415" s="4"/>
      <c r="V415" s="4">
        <f>'PCD adjustment'!V$88</f>
        <v>0</v>
      </c>
      <c r="W415" s="4">
        <f>'PCD adjustment'!W$88</f>
        <v>0</v>
      </c>
      <c r="X415" s="4">
        <f>'PCD adjustment'!X$88</f>
        <v>0</v>
      </c>
      <c r="Y415" s="4">
        <f>'PCD adjustment'!Y$88</f>
        <v>0</v>
      </c>
      <c r="Z415" s="4">
        <f>'PCD adjustment'!Z$88</f>
        <v>0</v>
      </c>
      <c r="AA415" s="4">
        <f>'PCD adjustment'!AA$88</f>
        <v>0</v>
      </c>
      <c r="AB415" s="4">
        <f>'PCD adjustment'!AB$88</f>
        <v>0</v>
      </c>
      <c r="AC415" s="4">
        <f>'PCD adjustment'!AC$88</f>
        <v>0</v>
      </c>
    </row>
    <row r="416" spans="1:29" outlineLevel="5" x14ac:dyDescent="0.25">
      <c r="A416" s="11"/>
      <c r="B416" s="11"/>
      <c r="C416" s="18"/>
      <c r="D416" s="19"/>
      <c r="E416" s="12" t="str">
        <f>'PCD adjustment'!E$89</f>
        <v xml:space="preserve">Totex allowance for cost sharing - post PCD adjustment - 40:10 cost sharing - real (ADDN2) </v>
      </c>
      <c r="F416" s="4"/>
      <c r="G416" s="4" t="str">
        <f>'PCD adjustment'!G$89</f>
        <v>£m</v>
      </c>
      <c r="H416" s="4">
        <f>'PCD adjustment'!H$89</f>
        <v>0</v>
      </c>
      <c r="I416" s="4"/>
      <c r="J416" s="4"/>
      <c r="K416" s="4"/>
      <c r="L416" s="4"/>
      <c r="M416" s="4"/>
      <c r="N416" s="4"/>
      <c r="O416" s="4"/>
      <c r="P416" s="4"/>
      <c r="Q416" s="4"/>
      <c r="R416" s="4"/>
      <c r="S416" s="4"/>
      <c r="T416" s="4"/>
      <c r="U416" s="4"/>
      <c r="V416" s="4">
        <f>'PCD adjustment'!V$89</f>
        <v>0</v>
      </c>
      <c r="W416" s="4">
        <f>'PCD adjustment'!W$89</f>
        <v>0</v>
      </c>
      <c r="X416" s="4">
        <f>'PCD adjustment'!X$89</f>
        <v>0</v>
      </c>
      <c r="Y416" s="4">
        <f>'PCD adjustment'!Y$89</f>
        <v>0</v>
      </c>
      <c r="Z416" s="4">
        <f>'PCD adjustment'!Z$89</f>
        <v>0</v>
      </c>
      <c r="AA416" s="4">
        <f>'PCD adjustment'!AA$89</f>
        <v>0</v>
      </c>
      <c r="AB416" s="4">
        <f>'PCD adjustment'!AB$89</f>
        <v>0</v>
      </c>
      <c r="AC416" s="4">
        <f>'PCD adjustment'!AC$89</f>
        <v>0</v>
      </c>
    </row>
    <row r="417" spans="2:29" outlineLevel="4" x14ac:dyDescent="0.25">
      <c r="E417" s="23" t="s">
        <v>609</v>
      </c>
      <c r="G417" s="23" t="s">
        <v>148</v>
      </c>
      <c r="H417" s="1">
        <f t="shared" ref="H417:H422" si="172">SUM(X417:AB417)</f>
        <v>0</v>
      </c>
      <c r="J417" s="1"/>
      <c r="K417" s="1"/>
      <c r="L417" s="1"/>
      <c r="M417" s="1"/>
      <c r="N417" s="1"/>
      <c r="O417" s="1"/>
      <c r="P417" s="1"/>
      <c r="Q417" s="1"/>
      <c r="R417" s="1"/>
      <c r="S417" s="1"/>
      <c r="T417" s="1"/>
      <c r="U417" s="1"/>
      <c r="V417" s="1">
        <f t="shared" ref="V417:AC422" si="173">V411*$F405</f>
        <v>0</v>
      </c>
      <c r="W417" s="1">
        <f t="shared" si="173"/>
        <v>0</v>
      </c>
      <c r="X417" s="1">
        <f t="shared" si="173"/>
        <v>0</v>
      </c>
      <c r="Y417" s="1">
        <f t="shared" si="173"/>
        <v>0</v>
      </c>
      <c r="Z417" s="1">
        <f t="shared" si="173"/>
        <v>0</v>
      </c>
      <c r="AA417" s="1">
        <f t="shared" si="173"/>
        <v>0</v>
      </c>
      <c r="AB417" s="1">
        <f t="shared" si="173"/>
        <v>0</v>
      </c>
      <c r="AC417" s="1">
        <f t="shared" si="173"/>
        <v>0</v>
      </c>
    </row>
    <row r="418" spans="2:29" outlineLevel="5" x14ac:dyDescent="0.25">
      <c r="E418" s="23" t="s">
        <v>610</v>
      </c>
      <c r="G418" s="23" t="s">
        <v>148</v>
      </c>
      <c r="H418" s="1">
        <f t="shared" si="172"/>
        <v>0</v>
      </c>
      <c r="J418" s="1"/>
      <c r="K418" s="1"/>
      <c r="L418" s="1"/>
      <c r="M418" s="1"/>
      <c r="N418" s="1"/>
      <c r="O418" s="1"/>
      <c r="P418" s="1"/>
      <c r="Q418" s="1"/>
      <c r="R418" s="1"/>
      <c r="S418" s="1"/>
      <c r="T418" s="1"/>
      <c r="U418" s="1"/>
      <c r="V418" s="1">
        <f t="shared" si="173"/>
        <v>0</v>
      </c>
      <c r="W418" s="1">
        <f t="shared" si="173"/>
        <v>0</v>
      </c>
      <c r="X418" s="1">
        <f t="shared" si="173"/>
        <v>0</v>
      </c>
      <c r="Y418" s="1">
        <f t="shared" si="173"/>
        <v>0</v>
      </c>
      <c r="Z418" s="1">
        <f t="shared" si="173"/>
        <v>0</v>
      </c>
      <c r="AA418" s="1">
        <f t="shared" si="173"/>
        <v>0</v>
      </c>
      <c r="AB418" s="1">
        <f t="shared" si="173"/>
        <v>0</v>
      </c>
      <c r="AC418" s="1">
        <f t="shared" si="173"/>
        <v>0</v>
      </c>
    </row>
    <row r="419" spans="2:29" outlineLevel="5" x14ac:dyDescent="0.25">
      <c r="E419" s="23" t="s">
        <v>611</v>
      </c>
      <c r="G419" s="23" t="s">
        <v>148</v>
      </c>
      <c r="H419" s="1">
        <f t="shared" si="172"/>
        <v>0</v>
      </c>
      <c r="J419" s="1"/>
      <c r="K419" s="1"/>
      <c r="L419" s="1"/>
      <c r="M419" s="1"/>
      <c r="N419" s="1"/>
      <c r="O419" s="1"/>
      <c r="P419" s="1"/>
      <c r="Q419" s="1"/>
      <c r="R419" s="1"/>
      <c r="S419" s="1"/>
      <c r="T419" s="1"/>
      <c r="U419" s="1"/>
      <c r="V419" s="1">
        <f t="shared" si="173"/>
        <v>0</v>
      </c>
      <c r="W419" s="1">
        <f t="shared" si="173"/>
        <v>0</v>
      </c>
      <c r="X419" s="1">
        <f t="shared" si="173"/>
        <v>0</v>
      </c>
      <c r="Y419" s="1">
        <f t="shared" si="173"/>
        <v>0</v>
      </c>
      <c r="Z419" s="1">
        <f t="shared" si="173"/>
        <v>0</v>
      </c>
      <c r="AA419" s="1">
        <f t="shared" si="173"/>
        <v>0</v>
      </c>
      <c r="AB419" s="1">
        <f t="shared" si="173"/>
        <v>0</v>
      </c>
      <c r="AC419" s="1">
        <f t="shared" si="173"/>
        <v>0</v>
      </c>
    </row>
    <row r="420" spans="2:29" outlineLevel="5" x14ac:dyDescent="0.25">
      <c r="E420" s="23" t="s">
        <v>612</v>
      </c>
      <c r="G420" s="23" t="s">
        <v>148</v>
      </c>
      <c r="H420" s="1">
        <f t="shared" si="172"/>
        <v>0</v>
      </c>
      <c r="J420" s="1"/>
      <c r="K420" s="1"/>
      <c r="L420" s="1"/>
      <c r="M420" s="1"/>
      <c r="N420" s="1"/>
      <c r="O420" s="1"/>
      <c r="P420" s="1"/>
      <c r="Q420" s="1"/>
      <c r="R420" s="1"/>
      <c r="S420" s="1"/>
      <c r="T420" s="1"/>
      <c r="U420" s="1"/>
      <c r="V420" s="1">
        <f t="shared" si="173"/>
        <v>0</v>
      </c>
      <c r="W420" s="1">
        <f t="shared" si="173"/>
        <v>0</v>
      </c>
      <c r="X420" s="1">
        <f t="shared" si="173"/>
        <v>0</v>
      </c>
      <c r="Y420" s="1">
        <f t="shared" si="173"/>
        <v>0</v>
      </c>
      <c r="Z420" s="1">
        <f t="shared" si="173"/>
        <v>0</v>
      </c>
      <c r="AA420" s="1">
        <f t="shared" si="173"/>
        <v>0</v>
      </c>
      <c r="AB420" s="1">
        <f t="shared" si="173"/>
        <v>0</v>
      </c>
      <c r="AC420" s="1">
        <f t="shared" si="173"/>
        <v>0</v>
      </c>
    </row>
    <row r="421" spans="2:29" outlineLevel="5" x14ac:dyDescent="0.25">
      <c r="E421" s="23" t="s">
        <v>613</v>
      </c>
      <c r="G421" s="23" t="s">
        <v>148</v>
      </c>
      <c r="H421" s="1">
        <f t="shared" si="172"/>
        <v>0</v>
      </c>
      <c r="J421" s="1"/>
      <c r="K421" s="1"/>
      <c r="L421" s="1"/>
      <c r="M421" s="1"/>
      <c r="N421" s="1"/>
      <c r="O421" s="1"/>
      <c r="P421" s="1"/>
      <c r="Q421" s="1"/>
      <c r="R421" s="1"/>
      <c r="S421" s="1"/>
      <c r="T421" s="1"/>
      <c r="U421" s="1"/>
      <c r="V421" s="1">
        <f t="shared" si="173"/>
        <v>0</v>
      </c>
      <c r="W421" s="1">
        <f t="shared" si="173"/>
        <v>0</v>
      </c>
      <c r="X421" s="1">
        <f t="shared" si="173"/>
        <v>0</v>
      </c>
      <c r="Y421" s="1">
        <f t="shared" si="173"/>
        <v>0</v>
      </c>
      <c r="Z421" s="1">
        <f t="shared" si="173"/>
        <v>0</v>
      </c>
      <c r="AA421" s="1">
        <f t="shared" si="173"/>
        <v>0</v>
      </c>
      <c r="AB421" s="1">
        <f t="shared" si="173"/>
        <v>0</v>
      </c>
      <c r="AC421" s="1">
        <f t="shared" si="173"/>
        <v>0</v>
      </c>
    </row>
    <row r="422" spans="2:29" outlineLevel="5" x14ac:dyDescent="0.25">
      <c r="E422" s="23" t="s">
        <v>614</v>
      </c>
      <c r="G422" s="23" t="s">
        <v>148</v>
      </c>
      <c r="H422" s="1">
        <f t="shared" si="172"/>
        <v>0</v>
      </c>
      <c r="J422" s="1"/>
      <c r="K422" s="1"/>
      <c r="L422" s="1"/>
      <c r="M422" s="1"/>
      <c r="N422" s="1"/>
      <c r="O422" s="1"/>
      <c r="P422" s="1"/>
      <c r="Q422" s="1"/>
      <c r="R422" s="1"/>
      <c r="S422" s="1"/>
      <c r="T422" s="1"/>
      <c r="U422" s="1"/>
      <c r="V422" s="1">
        <f t="shared" si="173"/>
        <v>0</v>
      </c>
      <c r="W422" s="1">
        <f t="shared" si="173"/>
        <v>0</v>
      </c>
      <c r="X422" s="1">
        <f t="shared" si="173"/>
        <v>0</v>
      </c>
      <c r="Y422" s="1">
        <f t="shared" si="173"/>
        <v>0</v>
      </c>
      <c r="Z422" s="1">
        <f t="shared" si="173"/>
        <v>0</v>
      </c>
      <c r="AA422" s="1">
        <f t="shared" si="173"/>
        <v>0</v>
      </c>
      <c r="AB422" s="1">
        <f t="shared" si="173"/>
        <v>0</v>
      </c>
      <c r="AC422" s="1">
        <f t="shared" si="173"/>
        <v>0</v>
      </c>
    </row>
    <row r="423" spans="2:29" outlineLevel="3" x14ac:dyDescent="0.25"/>
    <row r="424" spans="2:29" outlineLevel="3" x14ac:dyDescent="0.25"/>
    <row r="425" spans="2:29" outlineLevel="3" x14ac:dyDescent="0.25">
      <c r="B425" s="22" t="s">
        <v>615</v>
      </c>
    </row>
    <row r="426" spans="2:29" outlineLevel="4" x14ac:dyDescent="0.25">
      <c r="E426" s="23" t="str">
        <f t="shared" ref="E426:AC426" si="174">E$417</f>
        <v xml:space="preserve">Net totex available for adjustment - 40:10 cost sharing - wage growth - construction - real (WR) </v>
      </c>
      <c r="F426" s="1"/>
      <c r="G426" s="1" t="str">
        <f t="shared" si="174"/>
        <v>£m</v>
      </c>
      <c r="H426" s="1">
        <f t="shared" si="174"/>
        <v>0</v>
      </c>
      <c r="I426" s="1"/>
      <c r="J426" s="1"/>
      <c r="K426" s="1"/>
      <c r="L426" s="1"/>
      <c r="M426" s="1"/>
      <c r="N426" s="1"/>
      <c r="O426" s="1"/>
      <c r="P426" s="1"/>
      <c r="Q426" s="1"/>
      <c r="R426" s="1"/>
      <c r="S426" s="1"/>
      <c r="T426" s="1"/>
      <c r="U426" s="1"/>
      <c r="V426" s="1">
        <f t="shared" si="174"/>
        <v>0</v>
      </c>
      <c r="W426" s="1">
        <f t="shared" si="174"/>
        <v>0</v>
      </c>
      <c r="X426" s="1">
        <f t="shared" si="174"/>
        <v>0</v>
      </c>
      <c r="Y426" s="1">
        <f t="shared" si="174"/>
        <v>0</v>
      </c>
      <c r="Z426" s="1">
        <f t="shared" si="174"/>
        <v>0</v>
      </c>
      <c r="AA426" s="1">
        <f t="shared" si="174"/>
        <v>0</v>
      </c>
      <c r="AB426" s="1">
        <f t="shared" si="174"/>
        <v>0</v>
      </c>
      <c r="AC426" s="1">
        <f t="shared" si="174"/>
        <v>0</v>
      </c>
    </row>
    <row r="427" spans="2:29" outlineLevel="5" x14ac:dyDescent="0.25">
      <c r="E427" s="23" t="str">
        <f t="shared" ref="E427:AC427" si="175">E$418</f>
        <v xml:space="preserve">Net totex available for adjustment - 40:10 cost sharing - wage growth - construction - real (WN+) </v>
      </c>
      <c r="F427" s="1"/>
      <c r="G427" s="1" t="str">
        <f t="shared" si="175"/>
        <v>£m</v>
      </c>
      <c r="H427" s="1">
        <f t="shared" si="175"/>
        <v>0</v>
      </c>
      <c r="I427" s="1"/>
      <c r="J427" s="1"/>
      <c r="K427" s="1"/>
      <c r="L427" s="1"/>
      <c r="M427" s="1"/>
      <c r="N427" s="1"/>
      <c r="O427" s="1"/>
      <c r="P427" s="1"/>
      <c r="Q427" s="1"/>
      <c r="R427" s="1"/>
      <c r="S427" s="1"/>
      <c r="T427" s="1"/>
      <c r="U427" s="1"/>
      <c r="V427" s="1">
        <f t="shared" si="175"/>
        <v>0</v>
      </c>
      <c r="W427" s="1">
        <f t="shared" si="175"/>
        <v>0</v>
      </c>
      <c r="X427" s="1">
        <f t="shared" si="175"/>
        <v>0</v>
      </c>
      <c r="Y427" s="1">
        <f t="shared" si="175"/>
        <v>0</v>
      </c>
      <c r="Z427" s="1">
        <f t="shared" si="175"/>
        <v>0</v>
      </c>
      <c r="AA427" s="1">
        <f t="shared" si="175"/>
        <v>0</v>
      </c>
      <c r="AB427" s="1">
        <f t="shared" si="175"/>
        <v>0</v>
      </c>
      <c r="AC427" s="1">
        <f t="shared" si="175"/>
        <v>0</v>
      </c>
    </row>
    <row r="428" spans="2:29" outlineLevel="5" x14ac:dyDescent="0.25">
      <c r="E428" s="23" t="str">
        <f t="shared" ref="E428:AC428" si="176">E$419</f>
        <v xml:space="preserve">Net totex available for adjustment - 40:10 cost sharing - wage growth - construction - real (WWN+) </v>
      </c>
      <c r="F428" s="1"/>
      <c r="G428" s="1" t="str">
        <f t="shared" si="176"/>
        <v>£m</v>
      </c>
      <c r="H428" s="1">
        <f t="shared" si="176"/>
        <v>0</v>
      </c>
      <c r="I428" s="1"/>
      <c r="J428" s="1"/>
      <c r="K428" s="1"/>
      <c r="L428" s="1"/>
      <c r="M428" s="1"/>
      <c r="N428" s="1"/>
      <c r="O428" s="1"/>
      <c r="P428" s="1"/>
      <c r="Q428" s="1"/>
      <c r="R428" s="1"/>
      <c r="S428" s="1"/>
      <c r="T428" s="1"/>
      <c r="U428" s="1"/>
      <c r="V428" s="1">
        <f t="shared" si="176"/>
        <v>0</v>
      </c>
      <c r="W428" s="1">
        <f t="shared" si="176"/>
        <v>0</v>
      </c>
      <c r="X428" s="1">
        <f t="shared" si="176"/>
        <v>0</v>
      </c>
      <c r="Y428" s="1">
        <f t="shared" si="176"/>
        <v>0</v>
      </c>
      <c r="Z428" s="1">
        <f t="shared" si="176"/>
        <v>0</v>
      </c>
      <c r="AA428" s="1">
        <f t="shared" si="176"/>
        <v>0</v>
      </c>
      <c r="AB428" s="1">
        <f t="shared" si="176"/>
        <v>0</v>
      </c>
      <c r="AC428" s="1">
        <f t="shared" si="176"/>
        <v>0</v>
      </c>
    </row>
    <row r="429" spans="2:29" outlineLevel="5" x14ac:dyDescent="0.25">
      <c r="E429" s="23" t="str">
        <f t="shared" ref="E429:AC429" si="177">E$420</f>
        <v xml:space="preserve">Net totex available for adjustment - 40:10 cost sharing - wage growth - construction - real (BIO) </v>
      </c>
      <c r="F429" s="1"/>
      <c r="G429" s="1" t="str">
        <f t="shared" si="177"/>
        <v>£m</v>
      </c>
      <c r="H429" s="1">
        <f t="shared" si="177"/>
        <v>0</v>
      </c>
      <c r="I429" s="1"/>
      <c r="J429" s="1"/>
      <c r="K429" s="1"/>
      <c r="L429" s="1"/>
      <c r="M429" s="1"/>
      <c r="N429" s="1"/>
      <c r="O429" s="1"/>
      <c r="P429" s="1"/>
      <c r="Q429" s="1"/>
      <c r="R429" s="1"/>
      <c r="S429" s="1"/>
      <c r="T429" s="1"/>
      <c r="U429" s="1"/>
      <c r="V429" s="1">
        <f t="shared" si="177"/>
        <v>0</v>
      </c>
      <c r="W429" s="1">
        <f t="shared" si="177"/>
        <v>0</v>
      </c>
      <c r="X429" s="1">
        <f t="shared" si="177"/>
        <v>0</v>
      </c>
      <c r="Y429" s="1">
        <f t="shared" si="177"/>
        <v>0</v>
      </c>
      <c r="Z429" s="1">
        <f t="shared" si="177"/>
        <v>0</v>
      </c>
      <c r="AA429" s="1">
        <f t="shared" si="177"/>
        <v>0</v>
      </c>
      <c r="AB429" s="1">
        <f t="shared" si="177"/>
        <v>0</v>
      </c>
      <c r="AC429" s="1">
        <f t="shared" si="177"/>
        <v>0</v>
      </c>
    </row>
    <row r="430" spans="2:29" outlineLevel="5" x14ac:dyDescent="0.25">
      <c r="E430" s="23" t="str">
        <f t="shared" ref="E430:AC430" si="178">E$421</f>
        <v xml:space="preserve">Net totex available for adjustment - 40:10 cost sharing - wage growth - construction - real (ADDN1) </v>
      </c>
      <c r="F430" s="1"/>
      <c r="G430" s="1" t="str">
        <f t="shared" si="178"/>
        <v>£m</v>
      </c>
      <c r="H430" s="1">
        <f t="shared" si="178"/>
        <v>0</v>
      </c>
      <c r="I430" s="1"/>
      <c r="J430" s="1"/>
      <c r="K430" s="1"/>
      <c r="L430" s="1"/>
      <c r="M430" s="1"/>
      <c r="N430" s="1"/>
      <c r="O430" s="1"/>
      <c r="P430" s="1"/>
      <c r="Q430" s="1"/>
      <c r="R430" s="1"/>
      <c r="S430" s="1"/>
      <c r="T430" s="1"/>
      <c r="U430" s="1"/>
      <c r="V430" s="1">
        <f t="shared" si="178"/>
        <v>0</v>
      </c>
      <c r="W430" s="1">
        <f t="shared" si="178"/>
        <v>0</v>
      </c>
      <c r="X430" s="1">
        <f t="shared" si="178"/>
        <v>0</v>
      </c>
      <c r="Y430" s="1">
        <f t="shared" si="178"/>
        <v>0</v>
      </c>
      <c r="Z430" s="1">
        <f t="shared" si="178"/>
        <v>0</v>
      </c>
      <c r="AA430" s="1">
        <f t="shared" si="178"/>
        <v>0</v>
      </c>
      <c r="AB430" s="1">
        <f t="shared" si="178"/>
        <v>0</v>
      </c>
      <c r="AC430" s="1">
        <f t="shared" si="178"/>
        <v>0</v>
      </c>
    </row>
    <row r="431" spans="2:29" outlineLevel="5" x14ac:dyDescent="0.25">
      <c r="E431" s="23" t="str">
        <f t="shared" ref="E431:AC431" si="179">E$422</f>
        <v xml:space="preserve">Net totex available for adjustment - 40:10 cost sharing - wage growth - construction - real (ADDN2) </v>
      </c>
      <c r="F431" s="1"/>
      <c r="G431" s="1" t="str">
        <f t="shared" si="179"/>
        <v>£m</v>
      </c>
      <c r="H431" s="1">
        <f t="shared" si="179"/>
        <v>0</v>
      </c>
      <c r="I431" s="1"/>
      <c r="J431" s="1"/>
      <c r="K431" s="1"/>
      <c r="L431" s="1"/>
      <c r="M431" s="1"/>
      <c r="N431" s="1"/>
      <c r="O431" s="1"/>
      <c r="P431" s="1"/>
      <c r="Q431" s="1"/>
      <c r="R431" s="1"/>
      <c r="S431" s="1"/>
      <c r="T431" s="1"/>
      <c r="U431" s="1"/>
      <c r="V431" s="1">
        <f t="shared" si="179"/>
        <v>0</v>
      </c>
      <c r="W431" s="1">
        <f t="shared" si="179"/>
        <v>0</v>
      </c>
      <c r="X431" s="1">
        <f t="shared" si="179"/>
        <v>0</v>
      </c>
      <c r="Y431" s="1">
        <f t="shared" si="179"/>
        <v>0</v>
      </c>
      <c r="Z431" s="1">
        <f t="shared" si="179"/>
        <v>0</v>
      </c>
      <c r="AA431" s="1">
        <f t="shared" si="179"/>
        <v>0</v>
      </c>
      <c r="AB431" s="1">
        <f t="shared" si="179"/>
        <v>0</v>
      </c>
      <c r="AC431" s="1">
        <f t="shared" si="179"/>
        <v>0</v>
      </c>
    </row>
    <row r="432" spans="2:29" outlineLevel="4" x14ac:dyDescent="0.25">
      <c r="E432" s="23" t="str">
        <f t="shared" ref="E432:AC432" si="180">E$190</f>
        <v>Real adjustment factor for wages - enhancement</v>
      </c>
      <c r="F432" s="2"/>
      <c r="G432" s="2" t="str">
        <f t="shared" si="180"/>
        <v>%</v>
      </c>
      <c r="H432" s="2"/>
      <c r="I432" s="2"/>
      <c r="J432" s="2"/>
      <c r="K432" s="2"/>
      <c r="L432" s="2"/>
      <c r="M432" s="2"/>
      <c r="N432" s="2"/>
      <c r="O432" s="2"/>
      <c r="P432" s="2"/>
      <c r="Q432" s="2"/>
      <c r="R432" s="2"/>
      <c r="S432" s="2"/>
      <c r="T432" s="2"/>
      <c r="U432" s="2"/>
      <c r="V432" s="2">
        <f t="shared" si="180"/>
        <v>0</v>
      </c>
      <c r="W432" s="2">
        <f t="shared" si="180"/>
        <v>0</v>
      </c>
      <c r="X432" s="2">
        <f t="shared" si="180"/>
        <v>0</v>
      </c>
      <c r="Y432" s="2">
        <f t="shared" si="180"/>
        <v>0</v>
      </c>
      <c r="Z432" s="2">
        <f t="shared" si="180"/>
        <v>0</v>
      </c>
      <c r="AA432" s="2">
        <f t="shared" si="180"/>
        <v>0</v>
      </c>
      <c r="AB432" s="2">
        <f t="shared" si="180"/>
        <v>0</v>
      </c>
      <c r="AC432" s="2">
        <f t="shared" si="180"/>
        <v>0</v>
      </c>
    </row>
    <row r="433" spans="1:29" outlineLevel="4" x14ac:dyDescent="0.25">
      <c r="A433" s="11"/>
      <c r="B433" s="11"/>
      <c r="C433" s="18"/>
      <c r="D433" s="19"/>
      <c r="E433" s="12" t="str">
        <f>Time!E$54</f>
        <v>Forecast period flag</v>
      </c>
      <c r="F433" s="3"/>
      <c r="G433" s="3" t="str">
        <f>Time!G$54</f>
        <v>flag</v>
      </c>
      <c r="H433" s="3"/>
      <c r="I433" s="3"/>
      <c r="J433" s="3"/>
      <c r="K433" s="3"/>
      <c r="L433" s="3"/>
      <c r="M433" s="3"/>
      <c r="N433" s="3"/>
      <c r="O433" s="3"/>
      <c r="P433" s="3"/>
      <c r="Q433" s="3"/>
      <c r="R433" s="3"/>
      <c r="S433" s="3"/>
      <c r="T433" s="3"/>
      <c r="U433" s="3"/>
      <c r="V433" s="3">
        <f>Time!V$54</f>
        <v>0</v>
      </c>
      <c r="W433" s="3">
        <f>Time!W$54</f>
        <v>1</v>
      </c>
      <c r="X433" s="3">
        <f>Time!X$54</f>
        <v>1</v>
      </c>
      <c r="Y433" s="3">
        <f>Time!Y$54</f>
        <v>1</v>
      </c>
      <c r="Z433" s="3">
        <f>Time!Z$54</f>
        <v>1</v>
      </c>
      <c r="AA433" s="3">
        <f>Time!AA$54</f>
        <v>1</v>
      </c>
      <c r="AB433" s="3">
        <f>Time!AB$54</f>
        <v>1</v>
      </c>
      <c r="AC433" s="3">
        <f>Time!AC$54</f>
        <v>0</v>
      </c>
    </row>
    <row r="434" spans="1:29" outlineLevel="4" x14ac:dyDescent="0.25">
      <c r="E434" s="23" t="s">
        <v>616</v>
      </c>
      <c r="G434" s="23" t="s">
        <v>148</v>
      </c>
      <c r="H434" s="1">
        <f t="shared" ref="H434:H439" si="181">SUM(X434:AB434)</f>
        <v>0</v>
      </c>
      <c r="J434" s="1"/>
      <c r="K434" s="1"/>
      <c r="L434" s="1"/>
      <c r="M434" s="1"/>
      <c r="N434" s="1"/>
      <c r="O434" s="1"/>
      <c r="P434" s="1"/>
      <c r="Q434" s="1"/>
      <c r="R434" s="1"/>
      <c r="S434" s="1"/>
      <c r="T434" s="1"/>
      <c r="U434" s="1"/>
      <c r="V434" s="1">
        <f t="shared" ref="V434:AC439" si="182">IF(V$433=1,V426*V$432,0)</f>
        <v>0</v>
      </c>
      <c r="W434" s="1">
        <f t="shared" si="182"/>
        <v>0</v>
      </c>
      <c r="X434" s="1">
        <f t="shared" si="182"/>
        <v>0</v>
      </c>
      <c r="Y434" s="1">
        <f t="shared" si="182"/>
        <v>0</v>
      </c>
      <c r="Z434" s="1">
        <f t="shared" si="182"/>
        <v>0</v>
      </c>
      <c r="AA434" s="1">
        <f t="shared" si="182"/>
        <v>0</v>
      </c>
      <c r="AB434" s="1">
        <f t="shared" si="182"/>
        <v>0</v>
      </c>
      <c r="AC434" s="1">
        <f t="shared" si="182"/>
        <v>0</v>
      </c>
    </row>
    <row r="435" spans="1:29" outlineLevel="5" x14ac:dyDescent="0.25">
      <c r="E435" s="23" t="s">
        <v>617</v>
      </c>
      <c r="G435" s="23" t="s">
        <v>148</v>
      </c>
      <c r="H435" s="1">
        <f t="shared" si="181"/>
        <v>0</v>
      </c>
      <c r="J435" s="1"/>
      <c r="K435" s="1"/>
      <c r="L435" s="1"/>
      <c r="M435" s="1"/>
      <c r="N435" s="1"/>
      <c r="O435" s="1"/>
      <c r="P435" s="1"/>
      <c r="Q435" s="1"/>
      <c r="R435" s="1"/>
      <c r="S435" s="1"/>
      <c r="T435" s="1"/>
      <c r="U435" s="1"/>
      <c r="V435" s="1">
        <f t="shared" si="182"/>
        <v>0</v>
      </c>
      <c r="W435" s="1">
        <f t="shared" si="182"/>
        <v>0</v>
      </c>
      <c r="X435" s="1">
        <f t="shared" si="182"/>
        <v>0</v>
      </c>
      <c r="Y435" s="1">
        <f t="shared" si="182"/>
        <v>0</v>
      </c>
      <c r="Z435" s="1">
        <f t="shared" si="182"/>
        <v>0</v>
      </c>
      <c r="AA435" s="1">
        <f t="shared" si="182"/>
        <v>0</v>
      </c>
      <c r="AB435" s="1">
        <f t="shared" si="182"/>
        <v>0</v>
      </c>
      <c r="AC435" s="1">
        <f t="shared" si="182"/>
        <v>0</v>
      </c>
    </row>
    <row r="436" spans="1:29" outlineLevel="5" x14ac:dyDescent="0.25">
      <c r="E436" s="23" t="s">
        <v>618</v>
      </c>
      <c r="G436" s="23" t="s">
        <v>148</v>
      </c>
      <c r="H436" s="1">
        <f t="shared" si="181"/>
        <v>0</v>
      </c>
      <c r="J436" s="1"/>
      <c r="K436" s="1"/>
      <c r="L436" s="1"/>
      <c r="M436" s="1"/>
      <c r="N436" s="1"/>
      <c r="O436" s="1"/>
      <c r="P436" s="1"/>
      <c r="Q436" s="1"/>
      <c r="R436" s="1"/>
      <c r="S436" s="1"/>
      <c r="T436" s="1"/>
      <c r="U436" s="1"/>
      <c r="V436" s="1">
        <f t="shared" si="182"/>
        <v>0</v>
      </c>
      <c r="W436" s="1">
        <f t="shared" si="182"/>
        <v>0</v>
      </c>
      <c r="X436" s="1">
        <f t="shared" si="182"/>
        <v>0</v>
      </c>
      <c r="Y436" s="1">
        <f t="shared" si="182"/>
        <v>0</v>
      </c>
      <c r="Z436" s="1">
        <f t="shared" si="182"/>
        <v>0</v>
      </c>
      <c r="AA436" s="1">
        <f t="shared" si="182"/>
        <v>0</v>
      </c>
      <c r="AB436" s="1">
        <f t="shared" si="182"/>
        <v>0</v>
      </c>
      <c r="AC436" s="1">
        <f t="shared" si="182"/>
        <v>0</v>
      </c>
    </row>
    <row r="437" spans="1:29" outlineLevel="5" x14ac:dyDescent="0.25">
      <c r="E437" s="23" t="s">
        <v>619</v>
      </c>
      <c r="G437" s="23" t="s">
        <v>148</v>
      </c>
      <c r="H437" s="1">
        <f t="shared" si="181"/>
        <v>0</v>
      </c>
      <c r="J437" s="1"/>
      <c r="K437" s="1"/>
      <c r="L437" s="1"/>
      <c r="M437" s="1"/>
      <c r="N437" s="1"/>
      <c r="O437" s="1"/>
      <c r="P437" s="1"/>
      <c r="Q437" s="1"/>
      <c r="R437" s="1"/>
      <c r="S437" s="1"/>
      <c r="T437" s="1"/>
      <c r="U437" s="1"/>
      <c r="V437" s="1">
        <f t="shared" si="182"/>
        <v>0</v>
      </c>
      <c r="W437" s="1">
        <f t="shared" si="182"/>
        <v>0</v>
      </c>
      <c r="X437" s="1">
        <f t="shared" si="182"/>
        <v>0</v>
      </c>
      <c r="Y437" s="1">
        <f t="shared" si="182"/>
        <v>0</v>
      </c>
      <c r="Z437" s="1">
        <f t="shared" si="182"/>
        <v>0</v>
      </c>
      <c r="AA437" s="1">
        <f t="shared" si="182"/>
        <v>0</v>
      </c>
      <c r="AB437" s="1">
        <f t="shared" si="182"/>
        <v>0</v>
      </c>
      <c r="AC437" s="1">
        <f t="shared" si="182"/>
        <v>0</v>
      </c>
    </row>
    <row r="438" spans="1:29" outlineLevel="5" x14ac:dyDescent="0.25">
      <c r="E438" s="23" t="s">
        <v>620</v>
      </c>
      <c r="G438" s="23" t="s">
        <v>148</v>
      </c>
      <c r="H438" s="1">
        <f t="shared" si="181"/>
        <v>0</v>
      </c>
      <c r="J438" s="1"/>
      <c r="K438" s="1"/>
      <c r="L438" s="1"/>
      <c r="M438" s="1"/>
      <c r="N438" s="1"/>
      <c r="O438" s="1"/>
      <c r="P438" s="1"/>
      <c r="Q438" s="1"/>
      <c r="R438" s="1"/>
      <c r="S438" s="1"/>
      <c r="T438" s="1"/>
      <c r="U438" s="1"/>
      <c r="V438" s="1">
        <f t="shared" si="182"/>
        <v>0</v>
      </c>
      <c r="W438" s="1">
        <f t="shared" si="182"/>
        <v>0</v>
      </c>
      <c r="X438" s="1">
        <f t="shared" si="182"/>
        <v>0</v>
      </c>
      <c r="Y438" s="1">
        <f t="shared" si="182"/>
        <v>0</v>
      </c>
      <c r="Z438" s="1">
        <f t="shared" si="182"/>
        <v>0</v>
      </c>
      <c r="AA438" s="1">
        <f t="shared" si="182"/>
        <v>0</v>
      </c>
      <c r="AB438" s="1">
        <f t="shared" si="182"/>
        <v>0</v>
      </c>
      <c r="AC438" s="1">
        <f t="shared" si="182"/>
        <v>0</v>
      </c>
    </row>
    <row r="439" spans="1:29" outlineLevel="5" x14ac:dyDescent="0.25">
      <c r="E439" s="23" t="s">
        <v>621</v>
      </c>
      <c r="G439" s="23" t="s">
        <v>148</v>
      </c>
      <c r="H439" s="1">
        <f t="shared" si="181"/>
        <v>0</v>
      </c>
      <c r="J439" s="1"/>
      <c r="K439" s="1"/>
      <c r="L439" s="1"/>
      <c r="M439" s="1"/>
      <c r="N439" s="1"/>
      <c r="O439" s="1"/>
      <c r="P439" s="1"/>
      <c r="Q439" s="1"/>
      <c r="R439" s="1"/>
      <c r="S439" s="1"/>
      <c r="T439" s="1"/>
      <c r="U439" s="1"/>
      <c r="V439" s="1">
        <f t="shared" si="182"/>
        <v>0</v>
      </c>
      <c r="W439" s="1">
        <f t="shared" si="182"/>
        <v>0</v>
      </c>
      <c r="X439" s="1">
        <f t="shared" si="182"/>
        <v>0</v>
      </c>
      <c r="Y439" s="1">
        <f t="shared" si="182"/>
        <v>0</v>
      </c>
      <c r="Z439" s="1">
        <f t="shared" si="182"/>
        <v>0</v>
      </c>
      <c r="AA439" s="1">
        <f t="shared" si="182"/>
        <v>0</v>
      </c>
      <c r="AB439" s="1">
        <f t="shared" si="182"/>
        <v>0</v>
      </c>
      <c r="AC439" s="1">
        <f t="shared" si="182"/>
        <v>0</v>
      </c>
    </row>
    <row r="440" spans="1:29" outlineLevel="3" x14ac:dyDescent="0.25"/>
    <row r="441" spans="1:29" outlineLevel="3" x14ac:dyDescent="0.25"/>
    <row r="442" spans="1:29" outlineLevel="3" x14ac:dyDescent="0.25">
      <c r="B442" s="22" t="s">
        <v>622</v>
      </c>
    </row>
    <row r="443" spans="1:29" outlineLevel="4" x14ac:dyDescent="0.25">
      <c r="E443" s="23" t="str">
        <f t="shared" ref="E443:AC443" si="183">E$434</f>
        <v xml:space="preserve">Net totex post adjustment - 40:10 cost sharing - wage growth - construction - real (WR) </v>
      </c>
      <c r="F443" s="1"/>
      <c r="G443" s="1" t="str">
        <f t="shared" si="183"/>
        <v>£m</v>
      </c>
      <c r="H443" s="1">
        <f t="shared" si="183"/>
        <v>0</v>
      </c>
      <c r="I443" s="1"/>
      <c r="J443" s="1"/>
      <c r="K443" s="1"/>
      <c r="L443" s="1"/>
      <c r="M443" s="1"/>
      <c r="N443" s="1"/>
      <c r="O443" s="1"/>
      <c r="P443" s="1"/>
      <c r="Q443" s="1"/>
      <c r="R443" s="1"/>
      <c r="S443" s="1"/>
      <c r="T443" s="1"/>
      <c r="U443" s="1"/>
      <c r="V443" s="1">
        <f t="shared" si="183"/>
        <v>0</v>
      </c>
      <c r="W443" s="1">
        <f t="shared" si="183"/>
        <v>0</v>
      </c>
      <c r="X443" s="1">
        <f t="shared" si="183"/>
        <v>0</v>
      </c>
      <c r="Y443" s="1">
        <f t="shared" si="183"/>
        <v>0</v>
      </c>
      <c r="Z443" s="1">
        <f t="shared" si="183"/>
        <v>0</v>
      </c>
      <c r="AA443" s="1">
        <f t="shared" si="183"/>
        <v>0</v>
      </c>
      <c r="AB443" s="1">
        <f t="shared" si="183"/>
        <v>0</v>
      </c>
      <c r="AC443" s="1">
        <f t="shared" si="183"/>
        <v>0</v>
      </c>
    </row>
    <row r="444" spans="1:29" outlineLevel="5" x14ac:dyDescent="0.25">
      <c r="E444" s="23" t="str">
        <f t="shared" ref="E444:AC444" si="184">E$435</f>
        <v xml:space="preserve">Net totex post adjustment - 40:10 cost sharing - wage growth - construction - real (WN+) </v>
      </c>
      <c r="F444" s="1"/>
      <c r="G444" s="1" t="str">
        <f t="shared" si="184"/>
        <v>£m</v>
      </c>
      <c r="H444" s="1">
        <f t="shared" si="184"/>
        <v>0</v>
      </c>
      <c r="I444" s="1"/>
      <c r="J444" s="1"/>
      <c r="K444" s="1"/>
      <c r="L444" s="1"/>
      <c r="M444" s="1"/>
      <c r="N444" s="1"/>
      <c r="O444" s="1"/>
      <c r="P444" s="1"/>
      <c r="Q444" s="1"/>
      <c r="R444" s="1"/>
      <c r="S444" s="1"/>
      <c r="T444" s="1"/>
      <c r="U444" s="1"/>
      <c r="V444" s="1">
        <f t="shared" si="184"/>
        <v>0</v>
      </c>
      <c r="W444" s="1">
        <f t="shared" si="184"/>
        <v>0</v>
      </c>
      <c r="X444" s="1">
        <f t="shared" si="184"/>
        <v>0</v>
      </c>
      <c r="Y444" s="1">
        <f t="shared" si="184"/>
        <v>0</v>
      </c>
      <c r="Z444" s="1">
        <f t="shared" si="184"/>
        <v>0</v>
      </c>
      <c r="AA444" s="1">
        <f t="shared" si="184"/>
        <v>0</v>
      </c>
      <c r="AB444" s="1">
        <f t="shared" si="184"/>
        <v>0</v>
      </c>
      <c r="AC444" s="1">
        <f t="shared" si="184"/>
        <v>0</v>
      </c>
    </row>
    <row r="445" spans="1:29" outlineLevel="5" x14ac:dyDescent="0.25">
      <c r="E445" s="23" t="str">
        <f t="shared" ref="E445:AC445" si="185">E$436</f>
        <v xml:space="preserve">Net totex post adjustment - 40:10 cost sharing - wage growth - construction - real (WWN+) </v>
      </c>
      <c r="F445" s="1"/>
      <c r="G445" s="1" t="str">
        <f t="shared" si="185"/>
        <v>£m</v>
      </c>
      <c r="H445" s="1">
        <f t="shared" si="185"/>
        <v>0</v>
      </c>
      <c r="I445" s="1"/>
      <c r="J445" s="1"/>
      <c r="K445" s="1"/>
      <c r="L445" s="1"/>
      <c r="M445" s="1"/>
      <c r="N445" s="1"/>
      <c r="O445" s="1"/>
      <c r="P445" s="1"/>
      <c r="Q445" s="1"/>
      <c r="R445" s="1"/>
      <c r="S445" s="1"/>
      <c r="T445" s="1"/>
      <c r="U445" s="1"/>
      <c r="V445" s="1">
        <f t="shared" si="185"/>
        <v>0</v>
      </c>
      <c r="W445" s="1">
        <f t="shared" si="185"/>
        <v>0</v>
      </c>
      <c r="X445" s="1">
        <f t="shared" si="185"/>
        <v>0</v>
      </c>
      <c r="Y445" s="1">
        <f t="shared" si="185"/>
        <v>0</v>
      </c>
      <c r="Z445" s="1">
        <f t="shared" si="185"/>
        <v>0</v>
      </c>
      <c r="AA445" s="1">
        <f t="shared" si="185"/>
        <v>0</v>
      </c>
      <c r="AB445" s="1">
        <f t="shared" si="185"/>
        <v>0</v>
      </c>
      <c r="AC445" s="1">
        <f t="shared" si="185"/>
        <v>0</v>
      </c>
    </row>
    <row r="446" spans="1:29" outlineLevel="5" x14ac:dyDescent="0.25">
      <c r="E446" s="23" t="str">
        <f t="shared" ref="E446:AC446" si="186">E$437</f>
        <v xml:space="preserve">Net totex post adjustment - 40:10 cost sharing - wage growth - construction - real (BIO) </v>
      </c>
      <c r="F446" s="1"/>
      <c r="G446" s="1" t="str">
        <f t="shared" si="186"/>
        <v>£m</v>
      </c>
      <c r="H446" s="1">
        <f t="shared" si="186"/>
        <v>0</v>
      </c>
      <c r="I446" s="1"/>
      <c r="J446" s="1"/>
      <c r="K446" s="1"/>
      <c r="L446" s="1"/>
      <c r="M446" s="1"/>
      <c r="N446" s="1"/>
      <c r="O446" s="1"/>
      <c r="P446" s="1"/>
      <c r="Q446" s="1"/>
      <c r="R446" s="1"/>
      <c r="S446" s="1"/>
      <c r="T446" s="1"/>
      <c r="U446" s="1"/>
      <c r="V446" s="1">
        <f t="shared" si="186"/>
        <v>0</v>
      </c>
      <c r="W446" s="1">
        <f t="shared" si="186"/>
        <v>0</v>
      </c>
      <c r="X446" s="1">
        <f t="shared" si="186"/>
        <v>0</v>
      </c>
      <c r="Y446" s="1">
        <f t="shared" si="186"/>
        <v>0</v>
      </c>
      <c r="Z446" s="1">
        <f t="shared" si="186"/>
        <v>0</v>
      </c>
      <c r="AA446" s="1">
        <f t="shared" si="186"/>
        <v>0</v>
      </c>
      <c r="AB446" s="1">
        <f t="shared" si="186"/>
        <v>0</v>
      </c>
      <c r="AC446" s="1">
        <f t="shared" si="186"/>
        <v>0</v>
      </c>
    </row>
    <row r="447" spans="1:29" outlineLevel="5" x14ac:dyDescent="0.25">
      <c r="E447" s="23" t="str">
        <f t="shared" ref="E447:AC447" si="187">E$438</f>
        <v xml:space="preserve">Net totex post adjustment - 40:10 cost sharing - wage growth - construction - real (ADDN1) </v>
      </c>
      <c r="F447" s="1"/>
      <c r="G447" s="1" t="str">
        <f t="shared" si="187"/>
        <v>£m</v>
      </c>
      <c r="H447" s="1">
        <f t="shared" si="187"/>
        <v>0</v>
      </c>
      <c r="I447" s="1"/>
      <c r="J447" s="1"/>
      <c r="K447" s="1"/>
      <c r="L447" s="1"/>
      <c r="M447" s="1"/>
      <c r="N447" s="1"/>
      <c r="O447" s="1"/>
      <c r="P447" s="1"/>
      <c r="Q447" s="1"/>
      <c r="R447" s="1"/>
      <c r="S447" s="1"/>
      <c r="T447" s="1"/>
      <c r="U447" s="1"/>
      <c r="V447" s="1">
        <f t="shared" si="187"/>
        <v>0</v>
      </c>
      <c r="W447" s="1">
        <f t="shared" si="187"/>
        <v>0</v>
      </c>
      <c r="X447" s="1">
        <f t="shared" si="187"/>
        <v>0</v>
      </c>
      <c r="Y447" s="1">
        <f t="shared" si="187"/>
        <v>0</v>
      </c>
      <c r="Z447" s="1">
        <f t="shared" si="187"/>
        <v>0</v>
      </c>
      <c r="AA447" s="1">
        <f t="shared" si="187"/>
        <v>0</v>
      </c>
      <c r="AB447" s="1">
        <f t="shared" si="187"/>
        <v>0</v>
      </c>
      <c r="AC447" s="1">
        <f t="shared" si="187"/>
        <v>0</v>
      </c>
    </row>
    <row r="448" spans="1:29" outlineLevel="5" x14ac:dyDescent="0.25">
      <c r="E448" s="23" t="str">
        <f t="shared" ref="E448:AC448" si="188">E$439</f>
        <v xml:space="preserve">Net totex post adjustment - 40:10 cost sharing - wage growth - construction - real (ADDN2) </v>
      </c>
      <c r="F448" s="1"/>
      <c r="G448" s="1" t="str">
        <f t="shared" si="188"/>
        <v>£m</v>
      </c>
      <c r="H448" s="1">
        <f t="shared" si="188"/>
        <v>0</v>
      </c>
      <c r="I448" s="1"/>
      <c r="J448" s="1"/>
      <c r="K448" s="1"/>
      <c r="L448" s="1"/>
      <c r="M448" s="1"/>
      <c r="N448" s="1"/>
      <c r="O448" s="1"/>
      <c r="P448" s="1"/>
      <c r="Q448" s="1"/>
      <c r="R448" s="1"/>
      <c r="S448" s="1"/>
      <c r="T448" s="1"/>
      <c r="U448" s="1"/>
      <c r="V448" s="1">
        <f t="shared" si="188"/>
        <v>0</v>
      </c>
      <c r="W448" s="1">
        <f t="shared" si="188"/>
        <v>0</v>
      </c>
      <c r="X448" s="1">
        <f t="shared" si="188"/>
        <v>0</v>
      </c>
      <c r="Y448" s="1">
        <f t="shared" si="188"/>
        <v>0</v>
      </c>
      <c r="Z448" s="1">
        <f t="shared" si="188"/>
        <v>0</v>
      </c>
      <c r="AA448" s="1">
        <f t="shared" si="188"/>
        <v>0</v>
      </c>
      <c r="AB448" s="1">
        <f t="shared" si="188"/>
        <v>0</v>
      </c>
      <c r="AC448" s="1">
        <f t="shared" si="188"/>
        <v>0</v>
      </c>
    </row>
    <row r="449" spans="2:29" outlineLevel="4" x14ac:dyDescent="0.25">
      <c r="E449" s="23" t="str">
        <f t="shared" ref="E449:AC449" si="189">E$417</f>
        <v xml:space="preserve">Net totex available for adjustment - 40:10 cost sharing - wage growth - construction - real (WR) </v>
      </c>
      <c r="F449" s="1"/>
      <c r="G449" s="1" t="str">
        <f t="shared" si="189"/>
        <v>£m</v>
      </c>
      <c r="H449" s="1">
        <f t="shared" si="189"/>
        <v>0</v>
      </c>
      <c r="I449" s="1"/>
      <c r="J449" s="1"/>
      <c r="K449" s="1"/>
      <c r="L449" s="1"/>
      <c r="M449" s="1"/>
      <c r="N449" s="1"/>
      <c r="O449" s="1"/>
      <c r="P449" s="1"/>
      <c r="Q449" s="1"/>
      <c r="R449" s="1"/>
      <c r="S449" s="1"/>
      <c r="T449" s="1"/>
      <c r="U449" s="1"/>
      <c r="V449" s="1">
        <f t="shared" si="189"/>
        <v>0</v>
      </c>
      <c r="W449" s="1">
        <f t="shared" si="189"/>
        <v>0</v>
      </c>
      <c r="X449" s="1">
        <f t="shared" si="189"/>
        <v>0</v>
      </c>
      <c r="Y449" s="1">
        <f t="shared" si="189"/>
        <v>0</v>
      </c>
      <c r="Z449" s="1">
        <f t="shared" si="189"/>
        <v>0</v>
      </c>
      <c r="AA449" s="1">
        <f t="shared" si="189"/>
        <v>0</v>
      </c>
      <c r="AB449" s="1">
        <f t="shared" si="189"/>
        <v>0</v>
      </c>
      <c r="AC449" s="1">
        <f t="shared" si="189"/>
        <v>0</v>
      </c>
    </row>
    <row r="450" spans="2:29" outlineLevel="5" x14ac:dyDescent="0.25">
      <c r="E450" s="23" t="str">
        <f t="shared" ref="E450:AC450" si="190">E$418</f>
        <v xml:space="preserve">Net totex available for adjustment - 40:10 cost sharing - wage growth - construction - real (WN+) </v>
      </c>
      <c r="F450" s="1"/>
      <c r="G450" s="1" t="str">
        <f t="shared" si="190"/>
        <v>£m</v>
      </c>
      <c r="H450" s="1">
        <f t="shared" si="190"/>
        <v>0</v>
      </c>
      <c r="I450" s="1"/>
      <c r="J450" s="1"/>
      <c r="K450" s="1"/>
      <c r="L450" s="1"/>
      <c r="M450" s="1"/>
      <c r="N450" s="1"/>
      <c r="O450" s="1"/>
      <c r="P450" s="1"/>
      <c r="Q450" s="1"/>
      <c r="R450" s="1"/>
      <c r="S450" s="1"/>
      <c r="T450" s="1"/>
      <c r="U450" s="1"/>
      <c r="V450" s="1">
        <f t="shared" si="190"/>
        <v>0</v>
      </c>
      <c r="W450" s="1">
        <f t="shared" si="190"/>
        <v>0</v>
      </c>
      <c r="X450" s="1">
        <f t="shared" si="190"/>
        <v>0</v>
      </c>
      <c r="Y450" s="1">
        <f t="shared" si="190"/>
        <v>0</v>
      </c>
      <c r="Z450" s="1">
        <f t="shared" si="190"/>
        <v>0</v>
      </c>
      <c r="AA450" s="1">
        <f t="shared" si="190"/>
        <v>0</v>
      </c>
      <c r="AB450" s="1">
        <f t="shared" si="190"/>
        <v>0</v>
      </c>
      <c r="AC450" s="1">
        <f t="shared" si="190"/>
        <v>0</v>
      </c>
    </row>
    <row r="451" spans="2:29" outlineLevel="5" x14ac:dyDescent="0.25">
      <c r="E451" s="23" t="str">
        <f t="shared" ref="E451:AC451" si="191">E$419</f>
        <v xml:space="preserve">Net totex available for adjustment - 40:10 cost sharing - wage growth - construction - real (WWN+) </v>
      </c>
      <c r="F451" s="1"/>
      <c r="G451" s="1" t="str">
        <f t="shared" si="191"/>
        <v>£m</v>
      </c>
      <c r="H451" s="1">
        <f t="shared" si="191"/>
        <v>0</v>
      </c>
      <c r="I451" s="1"/>
      <c r="J451" s="1"/>
      <c r="K451" s="1"/>
      <c r="L451" s="1"/>
      <c r="M451" s="1"/>
      <c r="N451" s="1"/>
      <c r="O451" s="1"/>
      <c r="P451" s="1"/>
      <c r="Q451" s="1"/>
      <c r="R451" s="1"/>
      <c r="S451" s="1"/>
      <c r="T451" s="1"/>
      <c r="U451" s="1"/>
      <c r="V451" s="1">
        <f t="shared" si="191"/>
        <v>0</v>
      </c>
      <c r="W451" s="1">
        <f t="shared" si="191"/>
        <v>0</v>
      </c>
      <c r="X451" s="1">
        <f t="shared" si="191"/>
        <v>0</v>
      </c>
      <c r="Y451" s="1">
        <f t="shared" si="191"/>
        <v>0</v>
      </c>
      <c r="Z451" s="1">
        <f t="shared" si="191"/>
        <v>0</v>
      </c>
      <c r="AA451" s="1">
        <f t="shared" si="191"/>
        <v>0</v>
      </c>
      <c r="AB451" s="1">
        <f t="shared" si="191"/>
        <v>0</v>
      </c>
      <c r="AC451" s="1">
        <f t="shared" si="191"/>
        <v>0</v>
      </c>
    </row>
    <row r="452" spans="2:29" outlineLevel="5" x14ac:dyDescent="0.25">
      <c r="E452" s="23" t="str">
        <f t="shared" ref="E452:AC452" si="192">E$420</f>
        <v xml:space="preserve">Net totex available for adjustment - 40:10 cost sharing - wage growth - construction - real (BIO) </v>
      </c>
      <c r="F452" s="1"/>
      <c r="G452" s="1" t="str">
        <f t="shared" si="192"/>
        <v>£m</v>
      </c>
      <c r="H452" s="1">
        <f t="shared" si="192"/>
        <v>0</v>
      </c>
      <c r="I452" s="1"/>
      <c r="J452" s="1"/>
      <c r="K452" s="1"/>
      <c r="L452" s="1"/>
      <c r="M452" s="1"/>
      <c r="N452" s="1"/>
      <c r="O452" s="1"/>
      <c r="P452" s="1"/>
      <c r="Q452" s="1"/>
      <c r="R452" s="1"/>
      <c r="S452" s="1"/>
      <c r="T452" s="1"/>
      <c r="U452" s="1"/>
      <c r="V452" s="1">
        <f t="shared" si="192"/>
        <v>0</v>
      </c>
      <c r="W452" s="1">
        <f t="shared" si="192"/>
        <v>0</v>
      </c>
      <c r="X452" s="1">
        <f t="shared" si="192"/>
        <v>0</v>
      </c>
      <c r="Y452" s="1">
        <f t="shared" si="192"/>
        <v>0</v>
      </c>
      <c r="Z452" s="1">
        <f t="shared" si="192"/>
        <v>0</v>
      </c>
      <c r="AA452" s="1">
        <f t="shared" si="192"/>
        <v>0</v>
      </c>
      <c r="AB452" s="1">
        <f t="shared" si="192"/>
        <v>0</v>
      </c>
      <c r="AC452" s="1">
        <f t="shared" si="192"/>
        <v>0</v>
      </c>
    </row>
    <row r="453" spans="2:29" outlineLevel="5" x14ac:dyDescent="0.25">
      <c r="E453" s="23" t="str">
        <f t="shared" ref="E453:AC453" si="193">E$421</f>
        <v xml:space="preserve">Net totex available for adjustment - 40:10 cost sharing - wage growth - construction - real (ADDN1) </v>
      </c>
      <c r="F453" s="1"/>
      <c r="G453" s="1" t="str">
        <f t="shared" si="193"/>
        <v>£m</v>
      </c>
      <c r="H453" s="1">
        <f t="shared" si="193"/>
        <v>0</v>
      </c>
      <c r="I453" s="1"/>
      <c r="J453" s="1"/>
      <c r="K453" s="1"/>
      <c r="L453" s="1"/>
      <c r="M453" s="1"/>
      <c r="N453" s="1"/>
      <c r="O453" s="1"/>
      <c r="P453" s="1"/>
      <c r="Q453" s="1"/>
      <c r="R453" s="1"/>
      <c r="S453" s="1"/>
      <c r="T453" s="1"/>
      <c r="U453" s="1"/>
      <c r="V453" s="1">
        <f t="shared" si="193"/>
        <v>0</v>
      </c>
      <c r="W453" s="1">
        <f t="shared" si="193"/>
        <v>0</v>
      </c>
      <c r="X453" s="1">
        <f t="shared" si="193"/>
        <v>0</v>
      </c>
      <c r="Y453" s="1">
        <f t="shared" si="193"/>
        <v>0</v>
      </c>
      <c r="Z453" s="1">
        <f t="shared" si="193"/>
        <v>0</v>
      </c>
      <c r="AA453" s="1">
        <f t="shared" si="193"/>
        <v>0</v>
      </c>
      <c r="AB453" s="1">
        <f t="shared" si="193"/>
        <v>0</v>
      </c>
      <c r="AC453" s="1">
        <f t="shared" si="193"/>
        <v>0</v>
      </c>
    </row>
    <row r="454" spans="2:29" outlineLevel="5" x14ac:dyDescent="0.25">
      <c r="E454" s="23" t="str">
        <f t="shared" ref="E454:AC454" si="194">E$422</f>
        <v xml:space="preserve">Net totex available for adjustment - 40:10 cost sharing - wage growth - construction - real (ADDN2) </v>
      </c>
      <c r="F454" s="1"/>
      <c r="G454" s="1" t="str">
        <f t="shared" si="194"/>
        <v>£m</v>
      </c>
      <c r="H454" s="1">
        <f t="shared" si="194"/>
        <v>0</v>
      </c>
      <c r="I454" s="1"/>
      <c r="J454" s="1"/>
      <c r="K454" s="1"/>
      <c r="L454" s="1"/>
      <c r="M454" s="1"/>
      <c r="N454" s="1"/>
      <c r="O454" s="1"/>
      <c r="P454" s="1"/>
      <c r="Q454" s="1"/>
      <c r="R454" s="1"/>
      <c r="S454" s="1"/>
      <c r="T454" s="1"/>
      <c r="U454" s="1"/>
      <c r="V454" s="1">
        <f t="shared" si="194"/>
        <v>0</v>
      </c>
      <c r="W454" s="1">
        <f t="shared" si="194"/>
        <v>0</v>
      </c>
      <c r="X454" s="1">
        <f t="shared" si="194"/>
        <v>0</v>
      </c>
      <c r="Y454" s="1">
        <f t="shared" si="194"/>
        <v>0</v>
      </c>
      <c r="Z454" s="1">
        <f t="shared" si="194"/>
        <v>0</v>
      </c>
      <c r="AA454" s="1">
        <f t="shared" si="194"/>
        <v>0</v>
      </c>
      <c r="AB454" s="1">
        <f t="shared" si="194"/>
        <v>0</v>
      </c>
      <c r="AC454" s="1">
        <f t="shared" si="194"/>
        <v>0</v>
      </c>
    </row>
    <row r="455" spans="2:29" outlineLevel="4" x14ac:dyDescent="0.25">
      <c r="E455" s="23" t="s">
        <v>623</v>
      </c>
      <c r="G455" s="23" t="s">
        <v>148</v>
      </c>
      <c r="H455" s="1">
        <f t="shared" ref="H455:H460" si="195">SUM(X455:AB455)</f>
        <v>0</v>
      </c>
      <c r="J455" s="1"/>
      <c r="K455" s="1"/>
      <c r="L455" s="1"/>
      <c r="M455" s="1"/>
      <c r="N455" s="1"/>
      <c r="O455" s="1"/>
      <c r="P455" s="1"/>
      <c r="Q455" s="1"/>
      <c r="R455" s="1"/>
      <c r="S455" s="1"/>
      <c r="T455" s="1"/>
      <c r="U455" s="1"/>
      <c r="V455" s="1">
        <f t="shared" ref="V455:AC460" si="196">V443-V449</f>
        <v>0</v>
      </c>
      <c r="W455" s="1">
        <f t="shared" si="196"/>
        <v>0</v>
      </c>
      <c r="X455" s="1">
        <f t="shared" si="196"/>
        <v>0</v>
      </c>
      <c r="Y455" s="1">
        <f t="shared" si="196"/>
        <v>0</v>
      </c>
      <c r="Z455" s="1">
        <f t="shared" si="196"/>
        <v>0</v>
      </c>
      <c r="AA455" s="1">
        <f t="shared" si="196"/>
        <v>0</v>
      </c>
      <c r="AB455" s="1">
        <f t="shared" si="196"/>
        <v>0</v>
      </c>
      <c r="AC455" s="1">
        <f t="shared" si="196"/>
        <v>0</v>
      </c>
    </row>
    <row r="456" spans="2:29" outlineLevel="5" x14ac:dyDescent="0.25">
      <c r="E456" s="23" t="s">
        <v>624</v>
      </c>
      <c r="G456" s="23" t="s">
        <v>148</v>
      </c>
      <c r="H456" s="1">
        <f t="shared" si="195"/>
        <v>0</v>
      </c>
      <c r="J456" s="1"/>
      <c r="K456" s="1"/>
      <c r="L456" s="1"/>
      <c r="M456" s="1"/>
      <c r="N456" s="1"/>
      <c r="O456" s="1"/>
      <c r="P456" s="1"/>
      <c r="Q456" s="1"/>
      <c r="R456" s="1"/>
      <c r="S456" s="1"/>
      <c r="T456" s="1"/>
      <c r="U456" s="1"/>
      <c r="V456" s="1">
        <f t="shared" si="196"/>
        <v>0</v>
      </c>
      <c r="W456" s="1">
        <f t="shared" si="196"/>
        <v>0</v>
      </c>
      <c r="X456" s="1">
        <f t="shared" si="196"/>
        <v>0</v>
      </c>
      <c r="Y456" s="1">
        <f t="shared" si="196"/>
        <v>0</v>
      </c>
      <c r="Z456" s="1">
        <f t="shared" si="196"/>
        <v>0</v>
      </c>
      <c r="AA456" s="1">
        <f t="shared" si="196"/>
        <v>0</v>
      </c>
      <c r="AB456" s="1">
        <f t="shared" si="196"/>
        <v>0</v>
      </c>
      <c r="AC456" s="1">
        <f t="shared" si="196"/>
        <v>0</v>
      </c>
    </row>
    <row r="457" spans="2:29" outlineLevel="5" x14ac:dyDescent="0.25">
      <c r="E457" s="23" t="s">
        <v>625</v>
      </c>
      <c r="G457" s="23" t="s">
        <v>148</v>
      </c>
      <c r="H457" s="1">
        <f t="shared" si="195"/>
        <v>0</v>
      </c>
      <c r="J457" s="1"/>
      <c r="K457" s="1"/>
      <c r="L457" s="1"/>
      <c r="M457" s="1"/>
      <c r="N457" s="1"/>
      <c r="O457" s="1"/>
      <c r="P457" s="1"/>
      <c r="Q457" s="1"/>
      <c r="R457" s="1"/>
      <c r="S457" s="1"/>
      <c r="T457" s="1"/>
      <c r="U457" s="1"/>
      <c r="V457" s="1">
        <f t="shared" si="196"/>
        <v>0</v>
      </c>
      <c r="W457" s="1">
        <f t="shared" si="196"/>
        <v>0</v>
      </c>
      <c r="X457" s="1">
        <f t="shared" si="196"/>
        <v>0</v>
      </c>
      <c r="Y457" s="1">
        <f t="shared" si="196"/>
        <v>0</v>
      </c>
      <c r="Z457" s="1">
        <f t="shared" si="196"/>
        <v>0</v>
      </c>
      <c r="AA457" s="1">
        <f t="shared" si="196"/>
        <v>0</v>
      </c>
      <c r="AB457" s="1">
        <f t="shared" si="196"/>
        <v>0</v>
      </c>
      <c r="AC457" s="1">
        <f t="shared" si="196"/>
        <v>0</v>
      </c>
    </row>
    <row r="458" spans="2:29" outlineLevel="5" x14ac:dyDescent="0.25">
      <c r="E458" s="23" t="s">
        <v>626</v>
      </c>
      <c r="G458" s="23" t="s">
        <v>148</v>
      </c>
      <c r="H458" s="1">
        <f t="shared" si="195"/>
        <v>0</v>
      </c>
      <c r="J458" s="1"/>
      <c r="K458" s="1"/>
      <c r="L458" s="1"/>
      <c r="M458" s="1"/>
      <c r="N458" s="1"/>
      <c r="O458" s="1"/>
      <c r="P458" s="1"/>
      <c r="Q458" s="1"/>
      <c r="R458" s="1"/>
      <c r="S458" s="1"/>
      <c r="T458" s="1"/>
      <c r="U458" s="1"/>
      <c r="V458" s="1">
        <f t="shared" si="196"/>
        <v>0</v>
      </c>
      <c r="W458" s="1">
        <f t="shared" si="196"/>
        <v>0</v>
      </c>
      <c r="X458" s="1">
        <f t="shared" si="196"/>
        <v>0</v>
      </c>
      <c r="Y458" s="1">
        <f t="shared" si="196"/>
        <v>0</v>
      </c>
      <c r="Z458" s="1">
        <f t="shared" si="196"/>
        <v>0</v>
      </c>
      <c r="AA458" s="1">
        <f t="shared" si="196"/>
        <v>0</v>
      </c>
      <c r="AB458" s="1">
        <f t="shared" si="196"/>
        <v>0</v>
      </c>
      <c r="AC458" s="1">
        <f t="shared" si="196"/>
        <v>0</v>
      </c>
    </row>
    <row r="459" spans="2:29" outlineLevel="5" x14ac:dyDescent="0.25">
      <c r="E459" s="23" t="s">
        <v>627</v>
      </c>
      <c r="G459" s="23" t="s">
        <v>148</v>
      </c>
      <c r="H459" s="1">
        <f t="shared" si="195"/>
        <v>0</v>
      </c>
      <c r="J459" s="1"/>
      <c r="K459" s="1"/>
      <c r="L459" s="1"/>
      <c r="M459" s="1"/>
      <c r="N459" s="1"/>
      <c r="O459" s="1"/>
      <c r="P459" s="1"/>
      <c r="Q459" s="1"/>
      <c r="R459" s="1"/>
      <c r="S459" s="1"/>
      <c r="T459" s="1"/>
      <c r="U459" s="1"/>
      <c r="V459" s="1">
        <f t="shared" si="196"/>
        <v>0</v>
      </c>
      <c r="W459" s="1">
        <f t="shared" si="196"/>
        <v>0</v>
      </c>
      <c r="X459" s="1">
        <f t="shared" si="196"/>
        <v>0</v>
      </c>
      <c r="Y459" s="1">
        <f t="shared" si="196"/>
        <v>0</v>
      </c>
      <c r="Z459" s="1">
        <f t="shared" si="196"/>
        <v>0</v>
      </c>
      <c r="AA459" s="1">
        <f t="shared" si="196"/>
        <v>0</v>
      </c>
      <c r="AB459" s="1">
        <f t="shared" si="196"/>
        <v>0</v>
      </c>
      <c r="AC459" s="1">
        <f t="shared" si="196"/>
        <v>0</v>
      </c>
    </row>
    <row r="460" spans="2:29" outlineLevel="5" x14ac:dyDescent="0.25">
      <c r="E460" s="23" t="s">
        <v>628</v>
      </c>
      <c r="G460" s="23" t="s">
        <v>148</v>
      </c>
      <c r="H460" s="1">
        <f t="shared" si="195"/>
        <v>0</v>
      </c>
      <c r="J460" s="1"/>
      <c r="K460" s="1"/>
      <c r="L460" s="1"/>
      <c r="M460" s="1"/>
      <c r="N460" s="1"/>
      <c r="O460" s="1"/>
      <c r="P460" s="1"/>
      <c r="Q460" s="1"/>
      <c r="R460" s="1"/>
      <c r="S460" s="1"/>
      <c r="T460" s="1"/>
      <c r="U460" s="1"/>
      <c r="V460" s="1">
        <f t="shared" si="196"/>
        <v>0</v>
      </c>
      <c r="W460" s="1">
        <f t="shared" si="196"/>
        <v>0</v>
      </c>
      <c r="X460" s="1">
        <f t="shared" si="196"/>
        <v>0</v>
      </c>
      <c r="Y460" s="1">
        <f t="shared" si="196"/>
        <v>0</v>
      </c>
      <c r="Z460" s="1">
        <f t="shared" si="196"/>
        <v>0</v>
      </c>
      <c r="AA460" s="1">
        <f t="shared" si="196"/>
        <v>0</v>
      </c>
      <c r="AB460" s="1">
        <f t="shared" si="196"/>
        <v>0</v>
      </c>
      <c r="AC460" s="1">
        <f t="shared" si="196"/>
        <v>0</v>
      </c>
    </row>
    <row r="463" spans="2:29" outlineLevel="3" x14ac:dyDescent="0.25">
      <c r="B463" s="22" t="s">
        <v>629</v>
      </c>
    </row>
    <row r="464" spans="2:29" outlineLevel="4" x14ac:dyDescent="0.25">
      <c r="E464" s="23" t="str">
        <f t="shared" ref="E464:AC464" si="197">E$455</f>
        <v xml:space="preserve">Variance to totex allowance post adjustment - 40:10 cost sharing - wage growth - construction - real (WR) </v>
      </c>
      <c r="F464" s="1">
        <f t="shared" si="197"/>
        <v>0</v>
      </c>
      <c r="G464" s="1" t="str">
        <f t="shared" si="197"/>
        <v>£m</v>
      </c>
      <c r="H464" s="1">
        <f t="shared" si="197"/>
        <v>0</v>
      </c>
      <c r="I464" s="1">
        <f t="shared" si="197"/>
        <v>0</v>
      </c>
      <c r="J464" s="1">
        <f t="shared" si="197"/>
        <v>0</v>
      </c>
      <c r="K464" s="1">
        <f t="shared" si="197"/>
        <v>0</v>
      </c>
      <c r="L464" s="1">
        <f t="shared" si="197"/>
        <v>0</v>
      </c>
      <c r="M464" s="1">
        <f t="shared" si="197"/>
        <v>0</v>
      </c>
      <c r="N464" s="1">
        <f t="shared" si="197"/>
        <v>0</v>
      </c>
      <c r="O464" s="1">
        <f t="shared" si="197"/>
        <v>0</v>
      </c>
      <c r="P464" s="1">
        <f t="shared" si="197"/>
        <v>0</v>
      </c>
      <c r="Q464" s="1">
        <f t="shared" si="197"/>
        <v>0</v>
      </c>
      <c r="R464" s="1">
        <f t="shared" si="197"/>
        <v>0</v>
      </c>
      <c r="S464" s="1">
        <f t="shared" si="197"/>
        <v>0</v>
      </c>
      <c r="T464" s="1">
        <f t="shared" si="197"/>
        <v>0</v>
      </c>
      <c r="U464" s="1">
        <f t="shared" si="197"/>
        <v>0</v>
      </c>
      <c r="V464" s="1">
        <f t="shared" si="197"/>
        <v>0</v>
      </c>
      <c r="W464" s="1">
        <f t="shared" si="197"/>
        <v>0</v>
      </c>
      <c r="X464" s="1">
        <f t="shared" si="197"/>
        <v>0</v>
      </c>
      <c r="Y464" s="1">
        <f t="shared" si="197"/>
        <v>0</v>
      </c>
      <c r="Z464" s="1">
        <f t="shared" si="197"/>
        <v>0</v>
      </c>
      <c r="AA464" s="1">
        <f t="shared" si="197"/>
        <v>0</v>
      </c>
      <c r="AB464" s="1">
        <f t="shared" si="197"/>
        <v>0</v>
      </c>
      <c r="AC464" s="1">
        <f t="shared" si="197"/>
        <v>0</v>
      </c>
    </row>
    <row r="465" spans="1:29" outlineLevel="5" x14ac:dyDescent="0.25">
      <c r="E465" s="23" t="str">
        <f t="shared" ref="E465:AC465" si="198">E$456</f>
        <v xml:space="preserve">Variance to totex allowance post adjustment - 40:10 cost sharing - wage growth - construction - real (WN+) </v>
      </c>
      <c r="F465" s="1">
        <f t="shared" si="198"/>
        <v>0</v>
      </c>
      <c r="G465" s="1" t="str">
        <f t="shared" si="198"/>
        <v>£m</v>
      </c>
      <c r="H465" s="1">
        <f t="shared" si="198"/>
        <v>0</v>
      </c>
      <c r="I465" s="1">
        <f t="shared" si="198"/>
        <v>0</v>
      </c>
      <c r="J465" s="1">
        <f t="shared" si="198"/>
        <v>0</v>
      </c>
      <c r="K465" s="1">
        <f t="shared" si="198"/>
        <v>0</v>
      </c>
      <c r="L465" s="1">
        <f t="shared" si="198"/>
        <v>0</v>
      </c>
      <c r="M465" s="1">
        <f t="shared" si="198"/>
        <v>0</v>
      </c>
      <c r="N465" s="1">
        <f t="shared" si="198"/>
        <v>0</v>
      </c>
      <c r="O465" s="1">
        <f t="shared" si="198"/>
        <v>0</v>
      </c>
      <c r="P465" s="1">
        <f t="shared" si="198"/>
        <v>0</v>
      </c>
      <c r="Q465" s="1">
        <f t="shared" si="198"/>
        <v>0</v>
      </c>
      <c r="R465" s="1">
        <f t="shared" si="198"/>
        <v>0</v>
      </c>
      <c r="S465" s="1">
        <f t="shared" si="198"/>
        <v>0</v>
      </c>
      <c r="T465" s="1">
        <f t="shared" si="198"/>
        <v>0</v>
      </c>
      <c r="U465" s="1">
        <f t="shared" si="198"/>
        <v>0</v>
      </c>
      <c r="V465" s="1">
        <f t="shared" si="198"/>
        <v>0</v>
      </c>
      <c r="W465" s="1">
        <f t="shared" si="198"/>
        <v>0</v>
      </c>
      <c r="X465" s="1">
        <f t="shared" si="198"/>
        <v>0</v>
      </c>
      <c r="Y465" s="1">
        <f t="shared" si="198"/>
        <v>0</v>
      </c>
      <c r="Z465" s="1">
        <f t="shared" si="198"/>
        <v>0</v>
      </c>
      <c r="AA465" s="1">
        <f t="shared" si="198"/>
        <v>0</v>
      </c>
      <c r="AB465" s="1">
        <f t="shared" si="198"/>
        <v>0</v>
      </c>
      <c r="AC465" s="1">
        <f t="shared" si="198"/>
        <v>0</v>
      </c>
    </row>
    <row r="466" spans="1:29" outlineLevel="5" x14ac:dyDescent="0.25">
      <c r="E466" s="23" t="str">
        <f t="shared" ref="E466:AC466" si="199">E$457</f>
        <v xml:space="preserve">Variance to totex allowance post adjustment - 40:10 cost sharing - wage growth - construction - real (WWN+) </v>
      </c>
      <c r="F466" s="1">
        <f t="shared" si="199"/>
        <v>0</v>
      </c>
      <c r="G466" s="1" t="str">
        <f t="shared" si="199"/>
        <v>£m</v>
      </c>
      <c r="H466" s="1">
        <f t="shared" si="199"/>
        <v>0</v>
      </c>
      <c r="I466" s="1">
        <f t="shared" si="199"/>
        <v>0</v>
      </c>
      <c r="J466" s="1">
        <f t="shared" si="199"/>
        <v>0</v>
      </c>
      <c r="K466" s="1">
        <f t="shared" si="199"/>
        <v>0</v>
      </c>
      <c r="L466" s="1">
        <f t="shared" si="199"/>
        <v>0</v>
      </c>
      <c r="M466" s="1">
        <f t="shared" si="199"/>
        <v>0</v>
      </c>
      <c r="N466" s="1">
        <f t="shared" si="199"/>
        <v>0</v>
      </c>
      <c r="O466" s="1">
        <f t="shared" si="199"/>
        <v>0</v>
      </c>
      <c r="P466" s="1">
        <f t="shared" si="199"/>
        <v>0</v>
      </c>
      <c r="Q466" s="1">
        <f t="shared" si="199"/>
        <v>0</v>
      </c>
      <c r="R466" s="1">
        <f t="shared" si="199"/>
        <v>0</v>
      </c>
      <c r="S466" s="1">
        <f t="shared" si="199"/>
        <v>0</v>
      </c>
      <c r="T466" s="1">
        <f t="shared" si="199"/>
        <v>0</v>
      </c>
      <c r="U466" s="1">
        <f t="shared" si="199"/>
        <v>0</v>
      </c>
      <c r="V466" s="1">
        <f t="shared" si="199"/>
        <v>0</v>
      </c>
      <c r="W466" s="1">
        <f t="shared" si="199"/>
        <v>0</v>
      </c>
      <c r="X466" s="1">
        <f t="shared" si="199"/>
        <v>0</v>
      </c>
      <c r="Y466" s="1">
        <f t="shared" si="199"/>
        <v>0</v>
      </c>
      <c r="Z466" s="1">
        <f t="shared" si="199"/>
        <v>0</v>
      </c>
      <c r="AA466" s="1">
        <f t="shared" si="199"/>
        <v>0</v>
      </c>
      <c r="AB466" s="1">
        <f t="shared" si="199"/>
        <v>0</v>
      </c>
      <c r="AC466" s="1">
        <f t="shared" si="199"/>
        <v>0</v>
      </c>
    </row>
    <row r="467" spans="1:29" outlineLevel="5" x14ac:dyDescent="0.25">
      <c r="E467" s="23" t="str">
        <f t="shared" ref="E467:AC467" si="200">E$458</f>
        <v xml:space="preserve">Variance to totex allowance post adjustment - 40:10 cost sharing - wage growth - construction - real (BIO) </v>
      </c>
      <c r="F467" s="1">
        <f t="shared" si="200"/>
        <v>0</v>
      </c>
      <c r="G467" s="1" t="str">
        <f t="shared" si="200"/>
        <v>£m</v>
      </c>
      <c r="H467" s="1">
        <f t="shared" si="200"/>
        <v>0</v>
      </c>
      <c r="I467" s="1">
        <f t="shared" si="200"/>
        <v>0</v>
      </c>
      <c r="J467" s="1">
        <f t="shared" si="200"/>
        <v>0</v>
      </c>
      <c r="K467" s="1">
        <f t="shared" si="200"/>
        <v>0</v>
      </c>
      <c r="L467" s="1">
        <f t="shared" si="200"/>
        <v>0</v>
      </c>
      <c r="M467" s="1">
        <f t="shared" si="200"/>
        <v>0</v>
      </c>
      <c r="N467" s="1">
        <f t="shared" si="200"/>
        <v>0</v>
      </c>
      <c r="O467" s="1">
        <f t="shared" si="200"/>
        <v>0</v>
      </c>
      <c r="P467" s="1">
        <f t="shared" si="200"/>
        <v>0</v>
      </c>
      <c r="Q467" s="1">
        <f t="shared" si="200"/>
        <v>0</v>
      </c>
      <c r="R467" s="1">
        <f t="shared" si="200"/>
        <v>0</v>
      </c>
      <c r="S467" s="1">
        <f t="shared" si="200"/>
        <v>0</v>
      </c>
      <c r="T467" s="1">
        <f t="shared" si="200"/>
        <v>0</v>
      </c>
      <c r="U467" s="1">
        <f t="shared" si="200"/>
        <v>0</v>
      </c>
      <c r="V467" s="1">
        <f t="shared" si="200"/>
        <v>0</v>
      </c>
      <c r="W467" s="1">
        <f t="shared" si="200"/>
        <v>0</v>
      </c>
      <c r="X467" s="1">
        <f t="shared" si="200"/>
        <v>0</v>
      </c>
      <c r="Y467" s="1">
        <f t="shared" si="200"/>
        <v>0</v>
      </c>
      <c r="Z467" s="1">
        <f t="shared" si="200"/>
        <v>0</v>
      </c>
      <c r="AA467" s="1">
        <f t="shared" si="200"/>
        <v>0</v>
      </c>
      <c r="AB467" s="1">
        <f t="shared" si="200"/>
        <v>0</v>
      </c>
      <c r="AC467" s="1">
        <f t="shared" si="200"/>
        <v>0</v>
      </c>
    </row>
    <row r="468" spans="1:29" outlineLevel="5" x14ac:dyDescent="0.25">
      <c r="E468" s="23" t="str">
        <f t="shared" ref="E468:AC468" si="201">E$459</f>
        <v xml:space="preserve">Variance to totex allowance post adjustment - 40:10 cost sharing - wage growth - construction - real (ADDN1) </v>
      </c>
      <c r="F468" s="1">
        <f t="shared" si="201"/>
        <v>0</v>
      </c>
      <c r="G468" s="1" t="str">
        <f t="shared" si="201"/>
        <v>£m</v>
      </c>
      <c r="H468" s="1">
        <f t="shared" si="201"/>
        <v>0</v>
      </c>
      <c r="I468" s="1">
        <f t="shared" si="201"/>
        <v>0</v>
      </c>
      <c r="J468" s="1">
        <f t="shared" si="201"/>
        <v>0</v>
      </c>
      <c r="K468" s="1">
        <f t="shared" si="201"/>
        <v>0</v>
      </c>
      <c r="L468" s="1">
        <f t="shared" si="201"/>
        <v>0</v>
      </c>
      <c r="M468" s="1">
        <f t="shared" si="201"/>
        <v>0</v>
      </c>
      <c r="N468" s="1">
        <f t="shared" si="201"/>
        <v>0</v>
      </c>
      <c r="O468" s="1">
        <f t="shared" si="201"/>
        <v>0</v>
      </c>
      <c r="P468" s="1">
        <f t="shared" si="201"/>
        <v>0</v>
      </c>
      <c r="Q468" s="1">
        <f t="shared" si="201"/>
        <v>0</v>
      </c>
      <c r="R468" s="1">
        <f t="shared" si="201"/>
        <v>0</v>
      </c>
      <c r="S468" s="1">
        <f t="shared" si="201"/>
        <v>0</v>
      </c>
      <c r="T468" s="1">
        <f t="shared" si="201"/>
        <v>0</v>
      </c>
      <c r="U468" s="1">
        <f t="shared" si="201"/>
        <v>0</v>
      </c>
      <c r="V468" s="1">
        <f t="shared" si="201"/>
        <v>0</v>
      </c>
      <c r="W468" s="1">
        <f t="shared" si="201"/>
        <v>0</v>
      </c>
      <c r="X468" s="1">
        <f t="shared" si="201"/>
        <v>0</v>
      </c>
      <c r="Y468" s="1">
        <f t="shared" si="201"/>
        <v>0</v>
      </c>
      <c r="Z468" s="1">
        <f t="shared" si="201"/>
        <v>0</v>
      </c>
      <c r="AA468" s="1">
        <f t="shared" si="201"/>
        <v>0</v>
      </c>
      <c r="AB468" s="1">
        <f t="shared" si="201"/>
        <v>0</v>
      </c>
      <c r="AC468" s="1">
        <f t="shared" si="201"/>
        <v>0</v>
      </c>
    </row>
    <row r="469" spans="1:29" outlineLevel="5" x14ac:dyDescent="0.25">
      <c r="E469" s="23" t="str">
        <f t="shared" ref="E469:AC469" si="202">E$460</f>
        <v xml:space="preserve">Variance to totex allowance post adjustment - 40:10 cost sharing - wage growth - construction - real (ADDN2) </v>
      </c>
      <c r="F469" s="1">
        <f t="shared" si="202"/>
        <v>0</v>
      </c>
      <c r="G469" s="1" t="str">
        <f t="shared" si="202"/>
        <v>£m</v>
      </c>
      <c r="H469" s="1">
        <f t="shared" si="202"/>
        <v>0</v>
      </c>
      <c r="I469" s="1">
        <f t="shared" si="202"/>
        <v>0</v>
      </c>
      <c r="J469" s="1">
        <f t="shared" si="202"/>
        <v>0</v>
      </c>
      <c r="K469" s="1">
        <f t="shared" si="202"/>
        <v>0</v>
      </c>
      <c r="L469" s="1">
        <f t="shared" si="202"/>
        <v>0</v>
      </c>
      <c r="M469" s="1">
        <f t="shared" si="202"/>
        <v>0</v>
      </c>
      <c r="N469" s="1">
        <f t="shared" si="202"/>
        <v>0</v>
      </c>
      <c r="O469" s="1">
        <f t="shared" si="202"/>
        <v>0</v>
      </c>
      <c r="P469" s="1">
        <f t="shared" si="202"/>
        <v>0</v>
      </c>
      <c r="Q469" s="1">
        <f t="shared" si="202"/>
        <v>0</v>
      </c>
      <c r="R469" s="1">
        <f t="shared" si="202"/>
        <v>0</v>
      </c>
      <c r="S469" s="1">
        <f t="shared" si="202"/>
        <v>0</v>
      </c>
      <c r="T469" s="1">
        <f t="shared" si="202"/>
        <v>0</v>
      </c>
      <c r="U469" s="1">
        <f t="shared" si="202"/>
        <v>0</v>
      </c>
      <c r="V469" s="1">
        <f t="shared" si="202"/>
        <v>0</v>
      </c>
      <c r="W469" s="1">
        <f t="shared" si="202"/>
        <v>0</v>
      </c>
      <c r="X469" s="1">
        <f t="shared" si="202"/>
        <v>0</v>
      </c>
      <c r="Y469" s="1">
        <f t="shared" si="202"/>
        <v>0</v>
      </c>
      <c r="Z469" s="1">
        <f t="shared" si="202"/>
        <v>0</v>
      </c>
      <c r="AA469" s="1">
        <f t="shared" si="202"/>
        <v>0</v>
      </c>
      <c r="AB469" s="1">
        <f t="shared" si="202"/>
        <v>0</v>
      </c>
      <c r="AC469" s="1">
        <f t="shared" si="202"/>
        <v>0</v>
      </c>
    </row>
    <row r="470" spans="1:29" outlineLevel="4" x14ac:dyDescent="0.25">
      <c r="A470" s="11"/>
      <c r="B470" s="11"/>
      <c r="C470" s="18"/>
      <c r="D470" s="19"/>
      <c r="E470" s="12" t="str">
        <f>Financing!E$11</f>
        <v>Time value of money factor</v>
      </c>
      <c r="F470" s="7">
        <f>Financing!F$11</f>
        <v>0</v>
      </c>
      <c r="G470" s="7" t="str">
        <f>Financing!G$11</f>
        <v>factor</v>
      </c>
      <c r="H470" s="7">
        <f>Financing!H$11</f>
        <v>0</v>
      </c>
      <c r="I470" s="7">
        <f>Financing!I$11</f>
        <v>0</v>
      </c>
      <c r="J470" s="7">
        <f>Financing!J$11</f>
        <v>1</v>
      </c>
      <c r="K470" s="7">
        <f>Financing!K$11</f>
        <v>1</v>
      </c>
      <c r="L470" s="7">
        <f>Financing!L$11</f>
        <v>1</v>
      </c>
      <c r="M470" s="7">
        <f>Financing!M$11</f>
        <v>1</v>
      </c>
      <c r="N470" s="7">
        <f>Financing!N$11</f>
        <v>1</v>
      </c>
      <c r="O470" s="7">
        <f>Financing!O$11</f>
        <v>1</v>
      </c>
      <c r="P470" s="7">
        <f>Financing!P$11</f>
        <v>1</v>
      </c>
      <c r="Q470" s="7">
        <f>Financing!Q$11</f>
        <v>1</v>
      </c>
      <c r="R470" s="7">
        <f>Financing!R$11</f>
        <v>1</v>
      </c>
      <c r="S470" s="7">
        <f>Financing!S$11</f>
        <v>1</v>
      </c>
      <c r="T470" s="7">
        <f>Financing!T$11</f>
        <v>1</v>
      </c>
      <c r="U470" s="7">
        <f>Financing!U$11</f>
        <v>1</v>
      </c>
      <c r="V470" s="7">
        <f>Financing!V$11</f>
        <v>1</v>
      </c>
      <c r="W470" s="7">
        <f>Financing!W$11</f>
        <v>1</v>
      </c>
      <c r="X470" s="7">
        <f>Financing!X$11</f>
        <v>1</v>
      </c>
      <c r="Y470" s="7">
        <f>Financing!Y$11</f>
        <v>1</v>
      </c>
      <c r="Z470" s="7">
        <f>Financing!Z$11</f>
        <v>1</v>
      </c>
      <c r="AA470" s="7">
        <f>Financing!AA$11</f>
        <v>1</v>
      </c>
      <c r="AB470" s="7">
        <f>Financing!AB$11</f>
        <v>1</v>
      </c>
      <c r="AC470" s="7">
        <f>Financing!AC$11</f>
        <v>1</v>
      </c>
    </row>
    <row r="471" spans="1:29" outlineLevel="4" x14ac:dyDescent="0.25">
      <c r="A471" s="11"/>
      <c r="B471" s="11"/>
      <c r="C471" s="18"/>
      <c r="D471" s="19"/>
      <c r="E471" s="12" t="s">
        <v>630</v>
      </c>
      <c r="F471" s="12"/>
      <c r="G471" s="12" t="s">
        <v>148</v>
      </c>
      <c r="H471" s="4">
        <f t="shared" ref="H471:H476" si="203">SUM(J471:AC471)</f>
        <v>0</v>
      </c>
      <c r="I471" s="12"/>
      <c r="J471" s="4">
        <f t="shared" ref="J471:AC476" si="204">J464*J$470</f>
        <v>0</v>
      </c>
      <c r="K471" s="4">
        <f t="shared" si="204"/>
        <v>0</v>
      </c>
      <c r="L471" s="4">
        <f t="shared" si="204"/>
        <v>0</v>
      </c>
      <c r="M471" s="4">
        <f t="shared" si="204"/>
        <v>0</v>
      </c>
      <c r="N471" s="4">
        <f t="shared" si="204"/>
        <v>0</v>
      </c>
      <c r="O471" s="4">
        <f t="shared" si="204"/>
        <v>0</v>
      </c>
      <c r="P471" s="4">
        <f t="shared" si="204"/>
        <v>0</v>
      </c>
      <c r="Q471" s="4">
        <f t="shared" si="204"/>
        <v>0</v>
      </c>
      <c r="R471" s="4">
        <f t="shared" si="204"/>
        <v>0</v>
      </c>
      <c r="S471" s="4">
        <f t="shared" si="204"/>
        <v>0</v>
      </c>
      <c r="T471" s="4">
        <f t="shared" si="204"/>
        <v>0</v>
      </c>
      <c r="U471" s="4">
        <f t="shared" si="204"/>
        <v>0</v>
      </c>
      <c r="V471" s="4">
        <f t="shared" si="204"/>
        <v>0</v>
      </c>
      <c r="W471" s="4">
        <f t="shared" si="204"/>
        <v>0</v>
      </c>
      <c r="X471" s="4">
        <f t="shared" si="204"/>
        <v>0</v>
      </c>
      <c r="Y471" s="4">
        <f t="shared" si="204"/>
        <v>0</v>
      </c>
      <c r="Z471" s="4">
        <f t="shared" si="204"/>
        <v>0</v>
      </c>
      <c r="AA471" s="4">
        <f t="shared" si="204"/>
        <v>0</v>
      </c>
      <c r="AB471" s="4">
        <f t="shared" si="204"/>
        <v>0</v>
      </c>
      <c r="AC471" s="4">
        <f t="shared" si="204"/>
        <v>0</v>
      </c>
    </row>
    <row r="472" spans="1:29" outlineLevel="5" x14ac:dyDescent="0.25">
      <c r="A472" s="11"/>
      <c r="B472" s="11"/>
      <c r="C472" s="18"/>
      <c r="D472" s="19"/>
      <c r="E472" s="12" t="s">
        <v>631</v>
      </c>
      <c r="F472" s="12"/>
      <c r="G472" s="12" t="s">
        <v>148</v>
      </c>
      <c r="H472" s="4">
        <f t="shared" si="203"/>
        <v>0</v>
      </c>
      <c r="I472" s="12"/>
      <c r="J472" s="4">
        <f t="shared" si="204"/>
        <v>0</v>
      </c>
      <c r="K472" s="4">
        <f t="shared" si="204"/>
        <v>0</v>
      </c>
      <c r="L472" s="4">
        <f t="shared" si="204"/>
        <v>0</v>
      </c>
      <c r="M472" s="4">
        <f t="shared" si="204"/>
        <v>0</v>
      </c>
      <c r="N472" s="4">
        <f t="shared" si="204"/>
        <v>0</v>
      </c>
      <c r="O472" s="4">
        <f t="shared" si="204"/>
        <v>0</v>
      </c>
      <c r="P472" s="4">
        <f t="shared" si="204"/>
        <v>0</v>
      </c>
      <c r="Q472" s="4">
        <f t="shared" si="204"/>
        <v>0</v>
      </c>
      <c r="R472" s="4">
        <f t="shared" si="204"/>
        <v>0</v>
      </c>
      <c r="S472" s="4">
        <f t="shared" si="204"/>
        <v>0</v>
      </c>
      <c r="T472" s="4">
        <f t="shared" si="204"/>
        <v>0</v>
      </c>
      <c r="U472" s="4">
        <f t="shared" si="204"/>
        <v>0</v>
      </c>
      <c r="V472" s="4">
        <f t="shared" si="204"/>
        <v>0</v>
      </c>
      <c r="W472" s="4">
        <f t="shared" si="204"/>
        <v>0</v>
      </c>
      <c r="X472" s="4">
        <f t="shared" si="204"/>
        <v>0</v>
      </c>
      <c r="Y472" s="4">
        <f t="shared" si="204"/>
        <v>0</v>
      </c>
      <c r="Z472" s="4">
        <f t="shared" si="204"/>
        <v>0</v>
      </c>
      <c r="AA472" s="4">
        <f t="shared" si="204"/>
        <v>0</v>
      </c>
      <c r="AB472" s="4">
        <f t="shared" si="204"/>
        <v>0</v>
      </c>
      <c r="AC472" s="4">
        <f t="shared" si="204"/>
        <v>0</v>
      </c>
    </row>
    <row r="473" spans="1:29" outlineLevel="5" x14ac:dyDescent="0.25">
      <c r="A473" s="11"/>
      <c r="B473" s="11"/>
      <c r="C473" s="18"/>
      <c r="D473" s="19"/>
      <c r="E473" s="12" t="s">
        <v>632</v>
      </c>
      <c r="F473" s="12"/>
      <c r="G473" s="12" t="s">
        <v>148</v>
      </c>
      <c r="H473" s="4">
        <f t="shared" si="203"/>
        <v>0</v>
      </c>
      <c r="I473" s="12"/>
      <c r="J473" s="4">
        <f t="shared" si="204"/>
        <v>0</v>
      </c>
      <c r="K473" s="4">
        <f t="shared" si="204"/>
        <v>0</v>
      </c>
      <c r="L473" s="4">
        <f t="shared" si="204"/>
        <v>0</v>
      </c>
      <c r="M473" s="4">
        <f t="shared" si="204"/>
        <v>0</v>
      </c>
      <c r="N473" s="4">
        <f t="shared" si="204"/>
        <v>0</v>
      </c>
      <c r="O473" s="4">
        <f t="shared" si="204"/>
        <v>0</v>
      </c>
      <c r="P473" s="4">
        <f t="shared" si="204"/>
        <v>0</v>
      </c>
      <c r="Q473" s="4">
        <f t="shared" si="204"/>
        <v>0</v>
      </c>
      <c r="R473" s="4">
        <f t="shared" si="204"/>
        <v>0</v>
      </c>
      <c r="S473" s="4">
        <f t="shared" si="204"/>
        <v>0</v>
      </c>
      <c r="T473" s="4">
        <f t="shared" si="204"/>
        <v>0</v>
      </c>
      <c r="U473" s="4">
        <f t="shared" si="204"/>
        <v>0</v>
      </c>
      <c r="V473" s="4">
        <f t="shared" si="204"/>
        <v>0</v>
      </c>
      <c r="W473" s="4">
        <f t="shared" si="204"/>
        <v>0</v>
      </c>
      <c r="X473" s="4">
        <f t="shared" si="204"/>
        <v>0</v>
      </c>
      <c r="Y473" s="4">
        <f t="shared" si="204"/>
        <v>0</v>
      </c>
      <c r="Z473" s="4">
        <f t="shared" si="204"/>
        <v>0</v>
      </c>
      <c r="AA473" s="4">
        <f t="shared" si="204"/>
        <v>0</v>
      </c>
      <c r="AB473" s="4">
        <f t="shared" si="204"/>
        <v>0</v>
      </c>
      <c r="AC473" s="4">
        <f t="shared" si="204"/>
        <v>0</v>
      </c>
    </row>
    <row r="474" spans="1:29" outlineLevel="5" x14ac:dyDescent="0.25">
      <c r="A474" s="11"/>
      <c r="B474" s="11"/>
      <c r="C474" s="18"/>
      <c r="D474" s="19"/>
      <c r="E474" s="12" t="s">
        <v>633</v>
      </c>
      <c r="F474" s="12"/>
      <c r="G474" s="12" t="s">
        <v>148</v>
      </c>
      <c r="H474" s="4">
        <f t="shared" si="203"/>
        <v>0</v>
      </c>
      <c r="I474" s="12"/>
      <c r="J474" s="4">
        <f t="shared" si="204"/>
        <v>0</v>
      </c>
      <c r="K474" s="4">
        <f t="shared" si="204"/>
        <v>0</v>
      </c>
      <c r="L474" s="4">
        <f t="shared" si="204"/>
        <v>0</v>
      </c>
      <c r="M474" s="4">
        <f t="shared" si="204"/>
        <v>0</v>
      </c>
      <c r="N474" s="4">
        <f t="shared" si="204"/>
        <v>0</v>
      </c>
      <c r="O474" s="4">
        <f t="shared" si="204"/>
        <v>0</v>
      </c>
      <c r="P474" s="4">
        <f t="shared" si="204"/>
        <v>0</v>
      </c>
      <c r="Q474" s="4">
        <f t="shared" si="204"/>
        <v>0</v>
      </c>
      <c r="R474" s="4">
        <f t="shared" si="204"/>
        <v>0</v>
      </c>
      <c r="S474" s="4">
        <f t="shared" si="204"/>
        <v>0</v>
      </c>
      <c r="T474" s="4">
        <f t="shared" si="204"/>
        <v>0</v>
      </c>
      <c r="U474" s="4">
        <f t="shared" si="204"/>
        <v>0</v>
      </c>
      <c r="V474" s="4">
        <f t="shared" si="204"/>
        <v>0</v>
      </c>
      <c r="W474" s="4">
        <f t="shared" si="204"/>
        <v>0</v>
      </c>
      <c r="X474" s="4">
        <f t="shared" si="204"/>
        <v>0</v>
      </c>
      <c r="Y474" s="4">
        <f t="shared" si="204"/>
        <v>0</v>
      </c>
      <c r="Z474" s="4">
        <f t="shared" si="204"/>
        <v>0</v>
      </c>
      <c r="AA474" s="4">
        <f t="shared" si="204"/>
        <v>0</v>
      </c>
      <c r="AB474" s="4">
        <f t="shared" si="204"/>
        <v>0</v>
      </c>
      <c r="AC474" s="4">
        <f t="shared" si="204"/>
        <v>0</v>
      </c>
    </row>
    <row r="475" spans="1:29" outlineLevel="5" x14ac:dyDescent="0.25">
      <c r="A475" s="11"/>
      <c r="B475" s="11"/>
      <c r="C475" s="18"/>
      <c r="D475" s="19"/>
      <c r="E475" s="12" t="s">
        <v>634</v>
      </c>
      <c r="F475" s="12"/>
      <c r="G475" s="12" t="s">
        <v>148</v>
      </c>
      <c r="H475" s="4">
        <f t="shared" si="203"/>
        <v>0</v>
      </c>
      <c r="I475" s="12"/>
      <c r="J475" s="4">
        <f t="shared" si="204"/>
        <v>0</v>
      </c>
      <c r="K475" s="4">
        <f t="shared" si="204"/>
        <v>0</v>
      </c>
      <c r="L475" s="4">
        <f t="shared" si="204"/>
        <v>0</v>
      </c>
      <c r="M475" s="4">
        <f t="shared" si="204"/>
        <v>0</v>
      </c>
      <c r="N475" s="4">
        <f t="shared" si="204"/>
        <v>0</v>
      </c>
      <c r="O475" s="4">
        <f t="shared" si="204"/>
        <v>0</v>
      </c>
      <c r="P475" s="4">
        <f t="shared" si="204"/>
        <v>0</v>
      </c>
      <c r="Q475" s="4">
        <f t="shared" si="204"/>
        <v>0</v>
      </c>
      <c r="R475" s="4">
        <f t="shared" si="204"/>
        <v>0</v>
      </c>
      <c r="S475" s="4">
        <f t="shared" si="204"/>
        <v>0</v>
      </c>
      <c r="T475" s="4">
        <f t="shared" si="204"/>
        <v>0</v>
      </c>
      <c r="U475" s="4">
        <f t="shared" si="204"/>
        <v>0</v>
      </c>
      <c r="V475" s="4">
        <f t="shared" si="204"/>
        <v>0</v>
      </c>
      <c r="W475" s="4">
        <f t="shared" si="204"/>
        <v>0</v>
      </c>
      <c r="X475" s="4">
        <f t="shared" si="204"/>
        <v>0</v>
      </c>
      <c r="Y475" s="4">
        <f t="shared" si="204"/>
        <v>0</v>
      </c>
      <c r="Z475" s="4">
        <f t="shared" si="204"/>
        <v>0</v>
      </c>
      <c r="AA475" s="4">
        <f t="shared" si="204"/>
        <v>0</v>
      </c>
      <c r="AB475" s="4">
        <f t="shared" si="204"/>
        <v>0</v>
      </c>
      <c r="AC475" s="4">
        <f t="shared" si="204"/>
        <v>0</v>
      </c>
    </row>
    <row r="476" spans="1:29" outlineLevel="5" x14ac:dyDescent="0.25">
      <c r="A476" s="11"/>
      <c r="B476" s="11"/>
      <c r="C476" s="18"/>
      <c r="D476" s="19"/>
      <c r="E476" s="12" t="s">
        <v>635</v>
      </c>
      <c r="F476" s="12"/>
      <c r="G476" s="12" t="s">
        <v>148</v>
      </c>
      <c r="H476" s="4">
        <f t="shared" si="203"/>
        <v>0</v>
      </c>
      <c r="I476" s="12"/>
      <c r="J476" s="4">
        <f t="shared" si="204"/>
        <v>0</v>
      </c>
      <c r="K476" s="4">
        <f t="shared" si="204"/>
        <v>0</v>
      </c>
      <c r="L476" s="4">
        <f t="shared" si="204"/>
        <v>0</v>
      </c>
      <c r="M476" s="4">
        <f t="shared" si="204"/>
        <v>0</v>
      </c>
      <c r="N476" s="4">
        <f t="shared" si="204"/>
        <v>0</v>
      </c>
      <c r="O476" s="4">
        <f t="shared" si="204"/>
        <v>0</v>
      </c>
      <c r="P476" s="4">
        <f t="shared" si="204"/>
        <v>0</v>
      </c>
      <c r="Q476" s="4">
        <f t="shared" si="204"/>
        <v>0</v>
      </c>
      <c r="R476" s="4">
        <f t="shared" si="204"/>
        <v>0</v>
      </c>
      <c r="S476" s="4">
        <f t="shared" si="204"/>
        <v>0</v>
      </c>
      <c r="T476" s="4">
        <f t="shared" si="204"/>
        <v>0</v>
      </c>
      <c r="U476" s="4">
        <f t="shared" si="204"/>
        <v>0</v>
      </c>
      <c r="V476" s="4">
        <f t="shared" si="204"/>
        <v>0</v>
      </c>
      <c r="W476" s="4">
        <f t="shared" si="204"/>
        <v>0</v>
      </c>
      <c r="X476" s="4">
        <f t="shared" si="204"/>
        <v>0</v>
      </c>
      <c r="Y476" s="4">
        <f t="shared" si="204"/>
        <v>0</v>
      </c>
      <c r="Z476" s="4">
        <f t="shared" si="204"/>
        <v>0</v>
      </c>
      <c r="AA476" s="4">
        <f t="shared" si="204"/>
        <v>0</v>
      </c>
      <c r="AB476" s="4">
        <f t="shared" si="204"/>
        <v>0</v>
      </c>
      <c r="AC476" s="4">
        <f t="shared" si="204"/>
        <v>0</v>
      </c>
    </row>
    <row r="477" spans="1:29" outlineLevel="3" x14ac:dyDescent="0.25"/>
    <row r="478" spans="1:29" outlineLevel="3" x14ac:dyDescent="0.25"/>
    <row r="479" spans="1:29" outlineLevel="3" x14ac:dyDescent="0.25">
      <c r="B479" s="22" t="s">
        <v>636</v>
      </c>
    </row>
    <row r="480" spans="1:29" outlineLevel="4" x14ac:dyDescent="0.25">
      <c r="E480" s="23" t="str">
        <f t="shared" ref="E480:AC480" si="205">E$471</f>
        <v xml:space="preserve">Variance to totex allowance post adjustment - NPV adjusted - 40:10 cost sharing - wage growth - construction - real (WR) </v>
      </c>
      <c r="F480" s="1">
        <f t="shared" si="205"/>
        <v>0</v>
      </c>
      <c r="G480" s="1" t="str">
        <f t="shared" si="205"/>
        <v>£m</v>
      </c>
      <c r="H480" s="1">
        <f t="shared" si="205"/>
        <v>0</v>
      </c>
      <c r="I480" s="1">
        <f t="shared" si="205"/>
        <v>0</v>
      </c>
      <c r="J480" s="1">
        <f t="shared" si="205"/>
        <v>0</v>
      </c>
      <c r="K480" s="1">
        <f t="shared" si="205"/>
        <v>0</v>
      </c>
      <c r="L480" s="1">
        <f t="shared" si="205"/>
        <v>0</v>
      </c>
      <c r="M480" s="1">
        <f t="shared" si="205"/>
        <v>0</v>
      </c>
      <c r="N480" s="1">
        <f t="shared" si="205"/>
        <v>0</v>
      </c>
      <c r="O480" s="1">
        <f t="shared" si="205"/>
        <v>0</v>
      </c>
      <c r="P480" s="1">
        <f t="shared" si="205"/>
        <v>0</v>
      </c>
      <c r="Q480" s="1">
        <f t="shared" si="205"/>
        <v>0</v>
      </c>
      <c r="R480" s="1">
        <f t="shared" si="205"/>
        <v>0</v>
      </c>
      <c r="S480" s="1">
        <f t="shared" si="205"/>
        <v>0</v>
      </c>
      <c r="T480" s="1">
        <f t="shared" si="205"/>
        <v>0</v>
      </c>
      <c r="U480" s="1">
        <f t="shared" si="205"/>
        <v>0</v>
      </c>
      <c r="V480" s="1">
        <f t="shared" si="205"/>
        <v>0</v>
      </c>
      <c r="W480" s="1">
        <f t="shared" si="205"/>
        <v>0</v>
      </c>
      <c r="X480" s="1">
        <f t="shared" si="205"/>
        <v>0</v>
      </c>
      <c r="Y480" s="1">
        <f t="shared" si="205"/>
        <v>0</v>
      </c>
      <c r="Z480" s="1">
        <f t="shared" si="205"/>
        <v>0</v>
      </c>
      <c r="AA480" s="1">
        <f t="shared" si="205"/>
        <v>0</v>
      </c>
      <c r="AB480" s="1">
        <f t="shared" si="205"/>
        <v>0</v>
      </c>
      <c r="AC480" s="1">
        <f t="shared" si="205"/>
        <v>0</v>
      </c>
    </row>
    <row r="481" spans="2:29" outlineLevel="5" x14ac:dyDescent="0.25">
      <c r="E481" s="23" t="str">
        <f t="shared" ref="E481:AC481" si="206">E$472</f>
        <v xml:space="preserve">Variance to totex allowance post adjustment - NPV adjusted - 40:10 cost sharing - wage growth - construction - real (WN+) </v>
      </c>
      <c r="F481" s="1">
        <f t="shared" si="206"/>
        <v>0</v>
      </c>
      <c r="G481" s="1" t="str">
        <f t="shared" si="206"/>
        <v>£m</v>
      </c>
      <c r="H481" s="1">
        <f t="shared" si="206"/>
        <v>0</v>
      </c>
      <c r="I481" s="1">
        <f t="shared" si="206"/>
        <v>0</v>
      </c>
      <c r="J481" s="1">
        <f t="shared" si="206"/>
        <v>0</v>
      </c>
      <c r="K481" s="1">
        <f t="shared" si="206"/>
        <v>0</v>
      </c>
      <c r="L481" s="1">
        <f t="shared" si="206"/>
        <v>0</v>
      </c>
      <c r="M481" s="1">
        <f t="shared" si="206"/>
        <v>0</v>
      </c>
      <c r="N481" s="1">
        <f t="shared" si="206"/>
        <v>0</v>
      </c>
      <c r="O481" s="1">
        <f t="shared" si="206"/>
        <v>0</v>
      </c>
      <c r="P481" s="1">
        <f t="shared" si="206"/>
        <v>0</v>
      </c>
      <c r="Q481" s="1">
        <f t="shared" si="206"/>
        <v>0</v>
      </c>
      <c r="R481" s="1">
        <f t="shared" si="206"/>
        <v>0</v>
      </c>
      <c r="S481" s="1">
        <f t="shared" si="206"/>
        <v>0</v>
      </c>
      <c r="T481" s="1">
        <f t="shared" si="206"/>
        <v>0</v>
      </c>
      <c r="U481" s="1">
        <f t="shared" si="206"/>
        <v>0</v>
      </c>
      <c r="V481" s="1">
        <f t="shared" si="206"/>
        <v>0</v>
      </c>
      <c r="W481" s="1">
        <f t="shared" si="206"/>
        <v>0</v>
      </c>
      <c r="X481" s="1">
        <f t="shared" si="206"/>
        <v>0</v>
      </c>
      <c r="Y481" s="1">
        <f t="shared" si="206"/>
        <v>0</v>
      </c>
      <c r="Z481" s="1">
        <f t="shared" si="206"/>
        <v>0</v>
      </c>
      <c r="AA481" s="1">
        <f t="shared" si="206"/>
        <v>0</v>
      </c>
      <c r="AB481" s="1">
        <f t="shared" si="206"/>
        <v>0</v>
      </c>
      <c r="AC481" s="1">
        <f t="shared" si="206"/>
        <v>0</v>
      </c>
    </row>
    <row r="482" spans="2:29" outlineLevel="5" x14ac:dyDescent="0.25">
      <c r="E482" s="23" t="str">
        <f t="shared" ref="E482:AC482" si="207">E$473</f>
        <v xml:space="preserve">Variance to totex allowance post adjustment - NPV adjusted - 40:10 cost sharing - wage growth - construction - real (WWN+) </v>
      </c>
      <c r="F482" s="1">
        <f t="shared" si="207"/>
        <v>0</v>
      </c>
      <c r="G482" s="1" t="str">
        <f t="shared" si="207"/>
        <v>£m</v>
      </c>
      <c r="H482" s="1">
        <f t="shared" si="207"/>
        <v>0</v>
      </c>
      <c r="I482" s="1">
        <f t="shared" si="207"/>
        <v>0</v>
      </c>
      <c r="J482" s="1">
        <f t="shared" si="207"/>
        <v>0</v>
      </c>
      <c r="K482" s="1">
        <f t="shared" si="207"/>
        <v>0</v>
      </c>
      <c r="L482" s="1">
        <f t="shared" si="207"/>
        <v>0</v>
      </c>
      <c r="M482" s="1">
        <f t="shared" si="207"/>
        <v>0</v>
      </c>
      <c r="N482" s="1">
        <f t="shared" si="207"/>
        <v>0</v>
      </c>
      <c r="O482" s="1">
        <f t="shared" si="207"/>
        <v>0</v>
      </c>
      <c r="P482" s="1">
        <f t="shared" si="207"/>
        <v>0</v>
      </c>
      <c r="Q482" s="1">
        <f t="shared" si="207"/>
        <v>0</v>
      </c>
      <c r="R482" s="1">
        <f t="shared" si="207"/>
        <v>0</v>
      </c>
      <c r="S482" s="1">
        <f t="shared" si="207"/>
        <v>0</v>
      </c>
      <c r="T482" s="1">
        <f t="shared" si="207"/>
        <v>0</v>
      </c>
      <c r="U482" s="1">
        <f t="shared" si="207"/>
        <v>0</v>
      </c>
      <c r="V482" s="1">
        <f t="shared" si="207"/>
        <v>0</v>
      </c>
      <c r="W482" s="1">
        <f t="shared" si="207"/>
        <v>0</v>
      </c>
      <c r="X482" s="1">
        <f t="shared" si="207"/>
        <v>0</v>
      </c>
      <c r="Y482" s="1">
        <f t="shared" si="207"/>
        <v>0</v>
      </c>
      <c r="Z482" s="1">
        <f t="shared" si="207"/>
        <v>0</v>
      </c>
      <c r="AA482" s="1">
        <f t="shared" si="207"/>
        <v>0</v>
      </c>
      <c r="AB482" s="1">
        <f t="shared" si="207"/>
        <v>0</v>
      </c>
      <c r="AC482" s="1">
        <f t="shared" si="207"/>
        <v>0</v>
      </c>
    </row>
    <row r="483" spans="2:29" outlineLevel="5" x14ac:dyDescent="0.25">
      <c r="E483" s="23" t="str">
        <f t="shared" ref="E483:AC483" si="208">E$474</f>
        <v xml:space="preserve">Variance to totex allowance post adjustment - NPV adjusted - 40:10 cost sharing - wage growth - construction - real (BIO) </v>
      </c>
      <c r="F483" s="1">
        <f t="shared" si="208"/>
        <v>0</v>
      </c>
      <c r="G483" s="1" t="str">
        <f t="shared" si="208"/>
        <v>£m</v>
      </c>
      <c r="H483" s="1">
        <f t="shared" si="208"/>
        <v>0</v>
      </c>
      <c r="I483" s="1">
        <f t="shared" si="208"/>
        <v>0</v>
      </c>
      <c r="J483" s="1">
        <f t="shared" si="208"/>
        <v>0</v>
      </c>
      <c r="K483" s="1">
        <f t="shared" si="208"/>
        <v>0</v>
      </c>
      <c r="L483" s="1">
        <f t="shared" si="208"/>
        <v>0</v>
      </c>
      <c r="M483" s="1">
        <f t="shared" si="208"/>
        <v>0</v>
      </c>
      <c r="N483" s="1">
        <f t="shared" si="208"/>
        <v>0</v>
      </c>
      <c r="O483" s="1">
        <f t="shared" si="208"/>
        <v>0</v>
      </c>
      <c r="P483" s="1">
        <f t="shared" si="208"/>
        <v>0</v>
      </c>
      <c r="Q483" s="1">
        <f t="shared" si="208"/>
        <v>0</v>
      </c>
      <c r="R483" s="1">
        <f t="shared" si="208"/>
        <v>0</v>
      </c>
      <c r="S483" s="1">
        <f t="shared" si="208"/>
        <v>0</v>
      </c>
      <c r="T483" s="1">
        <f t="shared" si="208"/>
        <v>0</v>
      </c>
      <c r="U483" s="1">
        <f t="shared" si="208"/>
        <v>0</v>
      </c>
      <c r="V483" s="1">
        <f t="shared" si="208"/>
        <v>0</v>
      </c>
      <c r="W483" s="1">
        <f t="shared" si="208"/>
        <v>0</v>
      </c>
      <c r="X483" s="1">
        <f t="shared" si="208"/>
        <v>0</v>
      </c>
      <c r="Y483" s="1">
        <f t="shared" si="208"/>
        <v>0</v>
      </c>
      <c r="Z483" s="1">
        <f t="shared" si="208"/>
        <v>0</v>
      </c>
      <c r="AA483" s="1">
        <f t="shared" si="208"/>
        <v>0</v>
      </c>
      <c r="AB483" s="1">
        <f t="shared" si="208"/>
        <v>0</v>
      </c>
      <c r="AC483" s="1">
        <f t="shared" si="208"/>
        <v>0</v>
      </c>
    </row>
    <row r="484" spans="2:29" outlineLevel="5" x14ac:dyDescent="0.25">
      <c r="E484" s="23" t="str">
        <f t="shared" ref="E484:AC484" si="209">E$475</f>
        <v xml:space="preserve">Variance to totex allowance post adjustment - NPV adjusted - 40:10 cost sharing - wage growth - construction - real (ADDN1) </v>
      </c>
      <c r="F484" s="1">
        <f t="shared" si="209"/>
        <v>0</v>
      </c>
      <c r="G484" s="1" t="str">
        <f t="shared" si="209"/>
        <v>£m</v>
      </c>
      <c r="H484" s="1">
        <f t="shared" si="209"/>
        <v>0</v>
      </c>
      <c r="I484" s="1">
        <f t="shared" si="209"/>
        <v>0</v>
      </c>
      <c r="J484" s="1">
        <f t="shared" si="209"/>
        <v>0</v>
      </c>
      <c r="K484" s="1">
        <f t="shared" si="209"/>
        <v>0</v>
      </c>
      <c r="L484" s="1">
        <f t="shared" si="209"/>
        <v>0</v>
      </c>
      <c r="M484" s="1">
        <f t="shared" si="209"/>
        <v>0</v>
      </c>
      <c r="N484" s="1">
        <f t="shared" si="209"/>
        <v>0</v>
      </c>
      <c r="O484" s="1">
        <f t="shared" si="209"/>
        <v>0</v>
      </c>
      <c r="P484" s="1">
        <f t="shared" si="209"/>
        <v>0</v>
      </c>
      <c r="Q484" s="1">
        <f t="shared" si="209"/>
        <v>0</v>
      </c>
      <c r="R484" s="1">
        <f t="shared" si="209"/>
        <v>0</v>
      </c>
      <c r="S484" s="1">
        <f t="shared" si="209"/>
        <v>0</v>
      </c>
      <c r="T484" s="1">
        <f t="shared" si="209"/>
        <v>0</v>
      </c>
      <c r="U484" s="1">
        <f t="shared" si="209"/>
        <v>0</v>
      </c>
      <c r="V484" s="1">
        <f t="shared" si="209"/>
        <v>0</v>
      </c>
      <c r="W484" s="1">
        <f t="shared" si="209"/>
        <v>0</v>
      </c>
      <c r="X484" s="1">
        <f t="shared" si="209"/>
        <v>0</v>
      </c>
      <c r="Y484" s="1">
        <f t="shared" si="209"/>
        <v>0</v>
      </c>
      <c r="Z484" s="1">
        <f t="shared" si="209"/>
        <v>0</v>
      </c>
      <c r="AA484" s="1">
        <f t="shared" si="209"/>
        <v>0</v>
      </c>
      <c r="AB484" s="1">
        <f t="shared" si="209"/>
        <v>0</v>
      </c>
      <c r="AC484" s="1">
        <f t="shared" si="209"/>
        <v>0</v>
      </c>
    </row>
    <row r="485" spans="2:29" outlineLevel="5" x14ac:dyDescent="0.25">
      <c r="E485" s="23" t="str">
        <f t="shared" ref="E485:AC485" si="210">E$476</f>
        <v xml:space="preserve">Variance to totex allowance post adjustment - NPV adjusted - 40:10 cost sharing - wage growth - construction - real (ADDN2) </v>
      </c>
      <c r="F485" s="1">
        <f t="shared" si="210"/>
        <v>0</v>
      </c>
      <c r="G485" s="1" t="str">
        <f t="shared" si="210"/>
        <v>£m</v>
      </c>
      <c r="H485" s="1">
        <f t="shared" si="210"/>
        <v>0</v>
      </c>
      <c r="I485" s="1">
        <f t="shared" si="210"/>
        <v>0</v>
      </c>
      <c r="J485" s="1">
        <f t="shared" si="210"/>
        <v>0</v>
      </c>
      <c r="K485" s="1">
        <f t="shared" si="210"/>
        <v>0</v>
      </c>
      <c r="L485" s="1">
        <f t="shared" si="210"/>
        <v>0</v>
      </c>
      <c r="M485" s="1">
        <f t="shared" si="210"/>
        <v>0</v>
      </c>
      <c r="N485" s="1">
        <f t="shared" si="210"/>
        <v>0</v>
      </c>
      <c r="O485" s="1">
        <f t="shared" si="210"/>
        <v>0</v>
      </c>
      <c r="P485" s="1">
        <f t="shared" si="210"/>
        <v>0</v>
      </c>
      <c r="Q485" s="1">
        <f t="shared" si="210"/>
        <v>0</v>
      </c>
      <c r="R485" s="1">
        <f t="shared" si="210"/>
        <v>0</v>
      </c>
      <c r="S485" s="1">
        <f t="shared" si="210"/>
        <v>0</v>
      </c>
      <c r="T485" s="1">
        <f t="shared" si="210"/>
        <v>0</v>
      </c>
      <c r="U485" s="1">
        <f t="shared" si="210"/>
        <v>0</v>
      </c>
      <c r="V485" s="1">
        <f t="shared" si="210"/>
        <v>0</v>
      </c>
      <c r="W485" s="1">
        <f t="shared" si="210"/>
        <v>0</v>
      </c>
      <c r="X485" s="1">
        <f t="shared" si="210"/>
        <v>0</v>
      </c>
      <c r="Y485" s="1">
        <f t="shared" si="210"/>
        <v>0</v>
      </c>
      <c r="Z485" s="1">
        <f t="shared" si="210"/>
        <v>0</v>
      </c>
      <c r="AA485" s="1">
        <f t="shared" si="210"/>
        <v>0</v>
      </c>
      <c r="AB485" s="1">
        <f t="shared" si="210"/>
        <v>0</v>
      </c>
      <c r="AC485" s="1">
        <f t="shared" si="210"/>
        <v>0</v>
      </c>
    </row>
    <row r="486" spans="2:29" outlineLevel="4" x14ac:dyDescent="0.25">
      <c r="E486" s="23" t="s">
        <v>637</v>
      </c>
      <c r="F486" s="1">
        <f t="shared" ref="F486:F491" si="211">SUM($J480:$AC480)</f>
        <v>0</v>
      </c>
      <c r="G486" s="23" t="s">
        <v>148</v>
      </c>
      <c r="H486" s="1"/>
    </row>
    <row r="487" spans="2:29" outlineLevel="5" x14ac:dyDescent="0.25">
      <c r="E487" s="23" t="s">
        <v>638</v>
      </c>
      <c r="F487" s="1">
        <f t="shared" si="211"/>
        <v>0</v>
      </c>
      <c r="G487" s="23" t="s">
        <v>148</v>
      </c>
      <c r="H487" s="1"/>
    </row>
    <row r="488" spans="2:29" outlineLevel="5" x14ac:dyDescent="0.25">
      <c r="E488" s="23" t="s">
        <v>639</v>
      </c>
      <c r="F488" s="1">
        <f t="shared" si="211"/>
        <v>0</v>
      </c>
      <c r="G488" s="23" t="s">
        <v>148</v>
      </c>
      <c r="H488" s="1"/>
    </row>
    <row r="489" spans="2:29" outlineLevel="5" x14ac:dyDescent="0.25">
      <c r="E489" s="23" t="s">
        <v>640</v>
      </c>
      <c r="F489" s="1">
        <f t="shared" si="211"/>
        <v>0</v>
      </c>
      <c r="G489" s="23" t="s">
        <v>148</v>
      </c>
      <c r="H489" s="1"/>
    </row>
    <row r="490" spans="2:29" outlineLevel="5" x14ac:dyDescent="0.25">
      <c r="E490" s="23" t="s">
        <v>641</v>
      </c>
      <c r="F490" s="1">
        <f t="shared" si="211"/>
        <v>0</v>
      </c>
      <c r="G490" s="23" t="s">
        <v>148</v>
      </c>
      <c r="H490" s="1"/>
    </row>
    <row r="491" spans="2:29" outlineLevel="5" x14ac:dyDescent="0.25">
      <c r="E491" s="23" t="s">
        <v>642</v>
      </c>
      <c r="F491" s="1">
        <f t="shared" si="211"/>
        <v>0</v>
      </c>
      <c r="G491" s="23" t="s">
        <v>148</v>
      </c>
      <c r="H491" s="1"/>
    </row>
    <row r="492" spans="2:29" outlineLevel="3" x14ac:dyDescent="0.25"/>
    <row r="493" spans="2:29" outlineLevel="3" x14ac:dyDescent="0.25"/>
    <row r="494" spans="2:29" outlineLevel="3" x14ac:dyDescent="0.25">
      <c r="B494" s="22" t="s">
        <v>643</v>
      </c>
    </row>
    <row r="495" spans="2:29" outlineLevel="4" x14ac:dyDescent="0.25">
      <c r="E495" s="23" t="str">
        <f t="shared" ref="E495:G495" si="212">E$486</f>
        <v xml:space="preserve">Total variance to totex allowance post adjustment - NPV adjusted - 40:10 cost sharing - wage growth - construction - real (WR) </v>
      </c>
      <c r="F495" s="1">
        <f t="shared" si="212"/>
        <v>0</v>
      </c>
      <c r="G495" s="23" t="str">
        <f t="shared" si="212"/>
        <v>£m</v>
      </c>
      <c r="H495" s="1"/>
    </row>
    <row r="496" spans="2:29" outlineLevel="5" x14ac:dyDescent="0.25">
      <c r="E496" s="23" t="str">
        <f t="shared" ref="E496:G496" si="213">E$487</f>
        <v xml:space="preserve">Total variance to totex allowance post adjustment - NPV adjusted - 40:10 cost sharing - wage growth - construction - real (WN+) </v>
      </c>
      <c r="F496" s="1">
        <f t="shared" si="213"/>
        <v>0</v>
      </c>
      <c r="G496" s="23" t="str">
        <f t="shared" si="213"/>
        <v>£m</v>
      </c>
      <c r="H496" s="1"/>
    </row>
    <row r="497" spans="1:8" outlineLevel="5" x14ac:dyDescent="0.25">
      <c r="E497" s="23" t="str">
        <f t="shared" ref="E497:G497" si="214">E$488</f>
        <v xml:space="preserve">Total variance to totex allowance post adjustment - NPV adjusted - 40:10 cost sharing - wage growth - construction - real (WWN+) </v>
      </c>
      <c r="F497" s="1">
        <f t="shared" si="214"/>
        <v>0</v>
      </c>
      <c r="G497" s="23" t="str">
        <f t="shared" si="214"/>
        <v>£m</v>
      </c>
      <c r="H497" s="1"/>
    </row>
    <row r="498" spans="1:8" outlineLevel="5" x14ac:dyDescent="0.25">
      <c r="E498" s="23" t="str">
        <f t="shared" ref="E498:G498" si="215">E$489</f>
        <v xml:space="preserve">Total variance to totex allowance post adjustment - NPV adjusted - 40:10 cost sharing - wage growth - construction - real (BIO) </v>
      </c>
      <c r="F498" s="1">
        <f t="shared" si="215"/>
        <v>0</v>
      </c>
      <c r="G498" s="23" t="str">
        <f t="shared" si="215"/>
        <v>£m</v>
      </c>
      <c r="H498" s="1"/>
    </row>
    <row r="499" spans="1:8" outlineLevel="5" x14ac:dyDescent="0.25">
      <c r="E499" s="23" t="str">
        <f t="shared" ref="E499:G499" si="216">E$490</f>
        <v xml:space="preserve">Total variance to totex allowance post adjustment - NPV adjusted - 40:10 cost sharing - wage growth - construction - real (ADDN1) </v>
      </c>
      <c r="F499" s="1">
        <f t="shared" si="216"/>
        <v>0</v>
      </c>
      <c r="G499" s="23" t="str">
        <f t="shared" si="216"/>
        <v>£m</v>
      </c>
      <c r="H499" s="1"/>
    </row>
    <row r="500" spans="1:8" outlineLevel="5" x14ac:dyDescent="0.25">
      <c r="E500" s="23" t="str">
        <f t="shared" ref="E500:G500" si="217">E$491</f>
        <v xml:space="preserve">Total variance to totex allowance post adjustment - NPV adjusted - 40:10 cost sharing - wage growth - construction - real (ADDN2) </v>
      </c>
      <c r="F500" s="1">
        <f t="shared" si="217"/>
        <v>0</v>
      </c>
      <c r="G500" s="23" t="str">
        <f t="shared" si="217"/>
        <v>£m</v>
      </c>
      <c r="H500" s="1"/>
    </row>
    <row r="501" spans="1:8" outlineLevel="4" x14ac:dyDescent="0.25">
      <c r="A501" s="11"/>
      <c r="B501" s="11"/>
      <c r="C501" s="18"/>
      <c r="D501" s="19"/>
      <c r="E501" s="12" t="s">
        <v>644</v>
      </c>
      <c r="F501" s="4">
        <f t="shared" ref="F501:F506" si="218">$F495</f>
        <v>0</v>
      </c>
      <c r="G501" s="12" t="s">
        <v>148</v>
      </c>
      <c r="H501" s="1"/>
    </row>
    <row r="502" spans="1:8" outlineLevel="5" x14ac:dyDescent="0.25">
      <c r="A502" s="11"/>
      <c r="B502" s="11"/>
      <c r="C502" s="18"/>
      <c r="D502" s="19"/>
      <c r="E502" s="12" t="s">
        <v>645</v>
      </c>
      <c r="F502" s="4">
        <f t="shared" si="218"/>
        <v>0</v>
      </c>
      <c r="G502" s="12" t="s">
        <v>148</v>
      </c>
      <c r="H502" s="1"/>
    </row>
    <row r="503" spans="1:8" outlineLevel="5" x14ac:dyDescent="0.25">
      <c r="A503" s="11"/>
      <c r="B503" s="11"/>
      <c r="C503" s="18"/>
      <c r="D503" s="19"/>
      <c r="E503" s="12" t="s">
        <v>646</v>
      </c>
      <c r="F503" s="4">
        <f t="shared" si="218"/>
        <v>0</v>
      </c>
      <c r="G503" s="12" t="s">
        <v>148</v>
      </c>
      <c r="H503" s="1"/>
    </row>
    <row r="504" spans="1:8" outlineLevel="5" x14ac:dyDescent="0.25">
      <c r="A504" s="11"/>
      <c r="B504" s="11"/>
      <c r="C504" s="18"/>
      <c r="D504" s="19"/>
      <c r="E504" s="12" t="s">
        <v>647</v>
      </c>
      <c r="F504" s="4">
        <f t="shared" si="218"/>
        <v>0</v>
      </c>
      <c r="G504" s="12" t="s">
        <v>148</v>
      </c>
      <c r="H504" s="1"/>
    </row>
    <row r="505" spans="1:8" outlineLevel="5" x14ac:dyDescent="0.25">
      <c r="A505" s="11"/>
      <c r="B505" s="11"/>
      <c r="C505" s="18"/>
      <c r="D505" s="19"/>
      <c r="E505" s="12" t="s">
        <v>648</v>
      </c>
      <c r="F505" s="4">
        <f t="shared" si="218"/>
        <v>0</v>
      </c>
      <c r="G505" s="12" t="s">
        <v>148</v>
      </c>
      <c r="H505" s="1"/>
    </row>
    <row r="506" spans="1:8" outlineLevel="5" x14ac:dyDescent="0.25">
      <c r="A506" s="11"/>
      <c r="B506" s="11"/>
      <c r="C506" s="18"/>
      <c r="D506" s="19"/>
      <c r="E506" s="12" t="s">
        <v>649</v>
      </c>
      <c r="F506" s="4">
        <f t="shared" si="218"/>
        <v>0</v>
      </c>
      <c r="G506" s="12" t="s">
        <v>148</v>
      </c>
      <c r="H506" s="1"/>
    </row>
    <row r="508" spans="1:8" x14ac:dyDescent="0.25">
      <c r="A508" s="22" t="s">
        <v>269</v>
      </c>
    </row>
  </sheetData>
  <conditionalFormatting sqref="F2">
    <cfRule type="cellIs" dxfId="19" priority="4" stopIfTrue="1" operator="notEqual">
      <formula>0</formula>
    </cfRule>
    <cfRule type="cellIs" dxfId="18" priority="5" stopIfTrue="1" operator="equal">
      <formula>""</formula>
    </cfRule>
  </conditionalFormatting>
  <conditionalFormatting sqref="J3:AC3">
    <cfRule type="containsText" dxfId="17" priority="1" operator="containsText" text="Post Forecast">
      <formula>NOT(ISERROR(SEARCH("Post Forecast",J3)))</formula>
    </cfRule>
    <cfRule type="containsText" dxfId="16" priority="2" operator="containsText" text="Forecast">
      <formula>NOT(ISERROR(SEARCH("Forecast",J3)))</formula>
    </cfRule>
    <cfRule type="containsText" dxfId="15" priority="3" operator="containsText" text="Pre Fcst">
      <formula>NOT(ISERROR(SEARCH("Pre Fcst",J3)))</formula>
    </cfRule>
  </conditionalFormatting>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[XXX]&amp;CSheet:&amp;A&amp;RSTRICTLY CONFIDENTIAL</oddHeader>
    <oddFooter>&amp;L&amp;F ( Printed on &amp;D at &amp;T )&amp;RPage &amp;P of &amp;N</oddFooter>
  </headerFooter>
  <customProperties>
    <customPr name="MMSheetType"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AC352"/>
  <sheetViews>
    <sheetView zoomScale="80" zoomScaleNormal="80" workbookViewId="0"/>
  </sheetViews>
  <sheetFormatPr defaultColWidth="15.1796875" defaultRowHeight="13.15" outlineLevelRow="4" outlineLevelCol="1" x14ac:dyDescent="0.25"/>
  <cols>
    <col min="1" max="2" width="1.453125" style="22" customWidth="1"/>
    <col min="3" max="3" width="1.453125" style="34" customWidth="1"/>
    <col min="4" max="4" width="1.453125" style="46" customWidth="1"/>
    <col min="5" max="5" width="131.81640625" style="23" bestFit="1" customWidth="1"/>
    <col min="6" max="8" width="14.81640625" style="23" customWidth="1"/>
    <col min="9" max="9" width="3.453125" style="23" customWidth="1" collapsed="1"/>
    <col min="10" max="21" width="14.81640625" style="23" hidden="1" customWidth="1" outlineLevel="1"/>
    <col min="22" max="29" width="14.81640625" style="23" customWidth="1"/>
    <col min="30" max="16384" width="15.1796875" style="23"/>
  </cols>
  <sheetData>
    <row r="1" spans="1:29" s="33" customFormat="1" ht="30.75" x14ac:dyDescent="0.25">
      <c r="A1" s="29" t="str">
        <f ca="1" xml:space="preserve"> RIGHT(CELL("filename", A1), LEN(CELL("filename", A1)) - SEARCH("]", CELL("filename", A1)))</f>
        <v>Materials, plant &amp; equipment</v>
      </c>
      <c r="B1" s="29"/>
    </row>
    <row r="2" spans="1:29" s="37" customFormat="1" x14ac:dyDescent="0.25">
      <c r="A2" s="32"/>
      <c r="B2" s="32"/>
      <c r="C2" s="42"/>
      <c r="D2" s="45"/>
      <c r="E2" s="25" t="s">
        <v>54</v>
      </c>
      <c r="F2" s="41">
        <v>0</v>
      </c>
      <c r="G2" s="39" t="s">
        <v>55</v>
      </c>
      <c r="H2" s="25"/>
      <c r="I2" s="25"/>
      <c r="J2" s="15">
        <f>Time!J$80</f>
        <v>40999</v>
      </c>
      <c r="K2" s="15">
        <f>Time!K$80</f>
        <v>41364</v>
      </c>
      <c r="L2" s="15">
        <f>Time!L$80</f>
        <v>41729</v>
      </c>
      <c r="M2" s="15">
        <f>Time!M$80</f>
        <v>42094</v>
      </c>
      <c r="N2" s="15">
        <f>Time!N$80</f>
        <v>42460</v>
      </c>
      <c r="O2" s="15">
        <f>Time!O$80</f>
        <v>42825</v>
      </c>
      <c r="P2" s="15">
        <f>Time!P$80</f>
        <v>43190</v>
      </c>
      <c r="Q2" s="15">
        <f>Time!Q$80</f>
        <v>43555</v>
      </c>
      <c r="R2" s="15">
        <f>Time!R$80</f>
        <v>43921</v>
      </c>
      <c r="S2" s="15">
        <f>Time!S$80</f>
        <v>44286</v>
      </c>
      <c r="T2" s="15">
        <f>Time!T$80</f>
        <v>44651</v>
      </c>
      <c r="U2" s="15">
        <f>Time!U$80</f>
        <v>45016</v>
      </c>
      <c r="V2" s="15">
        <f>Time!V$80</f>
        <v>45382</v>
      </c>
      <c r="W2" s="15">
        <f>Time!W$80</f>
        <v>45747</v>
      </c>
      <c r="X2" s="15">
        <f>Time!X$80</f>
        <v>46112</v>
      </c>
      <c r="Y2" s="15">
        <f>Time!Y$80</f>
        <v>46477</v>
      </c>
      <c r="Z2" s="15">
        <f>Time!Z$80</f>
        <v>46843</v>
      </c>
      <c r="AA2" s="15">
        <f>Time!AA$80</f>
        <v>47208</v>
      </c>
      <c r="AB2" s="15">
        <f>Time!AB$80</f>
        <v>47573</v>
      </c>
      <c r="AC2" s="15">
        <f>Time!AC$80</f>
        <v>47938</v>
      </c>
    </row>
    <row r="3" spans="1:29" s="31" customFormat="1" x14ac:dyDescent="0.25">
      <c r="A3" s="32"/>
      <c r="B3" s="32"/>
      <c r="C3" s="42"/>
      <c r="D3" s="45"/>
      <c r="E3" s="40" t="s">
        <v>56</v>
      </c>
      <c r="F3" s="38"/>
      <c r="G3" s="39"/>
      <c r="H3" s="25"/>
      <c r="I3" s="25"/>
      <c r="J3" s="14" t="str">
        <f>Time!J$86</f>
        <v>Pre Fcst</v>
      </c>
      <c r="K3" s="14" t="str">
        <f>Time!K$86</f>
        <v>Pre Fcst</v>
      </c>
      <c r="L3" s="14" t="str">
        <f>Time!L$86</f>
        <v>Pre Fcst</v>
      </c>
      <c r="M3" s="14" t="str">
        <f>Time!M$86</f>
        <v>Pre Fcst</v>
      </c>
      <c r="N3" s="14" t="str">
        <f>Time!N$86</f>
        <v>Pre Fcst</v>
      </c>
      <c r="O3" s="14" t="str">
        <f>Time!O$86</f>
        <v>Pre Fcst</v>
      </c>
      <c r="P3" s="14" t="str">
        <f>Time!P$86</f>
        <v>Pre Fcst</v>
      </c>
      <c r="Q3" s="14" t="str">
        <f>Time!Q$86</f>
        <v>Pre Fcst</v>
      </c>
      <c r="R3" s="14" t="str">
        <f>Time!R$86</f>
        <v>Pre Fcst</v>
      </c>
      <c r="S3" s="14" t="str">
        <f>Time!S$86</f>
        <v>Pre Fcst</v>
      </c>
      <c r="T3" s="14" t="str">
        <f>Time!T$86</f>
        <v>Pre Fcst</v>
      </c>
      <c r="U3" s="14" t="str">
        <f>Time!U$86</f>
        <v>Pre Fcst</v>
      </c>
      <c r="V3" s="14" t="str">
        <f>Time!V$86</f>
        <v>Pre Fcst</v>
      </c>
      <c r="W3" s="14" t="str">
        <f>Time!W$86</f>
        <v>Forecast</v>
      </c>
      <c r="X3" s="14" t="str">
        <f>Time!X$86</f>
        <v>Forecast</v>
      </c>
      <c r="Y3" s="14" t="str">
        <f>Time!Y$86</f>
        <v>Forecast</v>
      </c>
      <c r="Z3" s="14" t="str">
        <f>Time!Z$86</f>
        <v>Forecast</v>
      </c>
      <c r="AA3" s="14" t="str">
        <f>Time!AA$86</f>
        <v>Forecast</v>
      </c>
      <c r="AB3" s="14" t="str">
        <f>Time!AB$86</f>
        <v>Forecast</v>
      </c>
      <c r="AC3" s="14" t="str">
        <f>Time!AC$86</f>
        <v>Post Fcst</v>
      </c>
    </row>
    <row r="4" spans="1:29" s="43" customFormat="1" x14ac:dyDescent="0.25">
      <c r="A4" s="32"/>
      <c r="B4" s="32"/>
      <c r="C4" s="42"/>
      <c r="D4" s="45"/>
      <c r="E4" s="25" t="s">
        <v>57</v>
      </c>
      <c r="F4" s="38"/>
      <c r="G4" s="39"/>
      <c r="H4" s="25"/>
      <c r="I4" s="25"/>
      <c r="J4" s="13">
        <f>Time!J$90</f>
        <v>1</v>
      </c>
      <c r="K4" s="13">
        <f>Time!K$90</f>
        <v>2</v>
      </c>
      <c r="L4" s="13">
        <f>Time!L$90</f>
        <v>3</v>
      </c>
      <c r="M4" s="13">
        <f>Time!M$90</f>
        <v>4</v>
      </c>
      <c r="N4" s="13">
        <f>Time!N$90</f>
        <v>5</v>
      </c>
      <c r="O4" s="13">
        <f>Time!O$90</f>
        <v>6</v>
      </c>
      <c r="P4" s="13">
        <f>Time!P$90</f>
        <v>7</v>
      </c>
      <c r="Q4" s="13">
        <f>Time!Q$90</f>
        <v>8</v>
      </c>
      <c r="R4" s="13">
        <f>Time!R$90</f>
        <v>9</v>
      </c>
      <c r="S4" s="13">
        <f>Time!S$90</f>
        <v>10</v>
      </c>
      <c r="T4" s="13">
        <f>Time!T$90</f>
        <v>11</v>
      </c>
      <c r="U4" s="13">
        <f>Time!U$90</f>
        <v>12</v>
      </c>
      <c r="V4" s="13">
        <f>Time!V$90</f>
        <v>13</v>
      </c>
      <c r="W4" s="13">
        <f>Time!W$90</f>
        <v>14</v>
      </c>
      <c r="X4" s="13">
        <f>Time!X$90</f>
        <v>15</v>
      </c>
      <c r="Y4" s="13">
        <f>Time!Y$90</f>
        <v>16</v>
      </c>
      <c r="Z4" s="13">
        <f>Time!Z$90</f>
        <v>17</v>
      </c>
      <c r="AA4" s="13">
        <f>Time!AA$90</f>
        <v>18</v>
      </c>
      <c r="AB4" s="13">
        <f>Time!AB$90</f>
        <v>19</v>
      </c>
      <c r="AC4" s="13">
        <f>Time!AC$90</f>
        <v>20</v>
      </c>
    </row>
    <row r="5" spans="1:29" s="31" customFormat="1" x14ac:dyDescent="0.25">
      <c r="A5" s="32"/>
      <c r="B5" s="32"/>
      <c r="C5" s="42"/>
      <c r="D5" s="45"/>
      <c r="F5" s="26" t="s">
        <v>58</v>
      </c>
      <c r="G5" s="26" t="s">
        <v>59</v>
      </c>
      <c r="H5" s="26" t="s">
        <v>60</v>
      </c>
      <c r="I5" s="25"/>
    </row>
    <row r="6" spans="1:29" s="44" customFormat="1" x14ac:dyDescent="0.25">
      <c r="A6" s="22"/>
      <c r="B6" s="22"/>
      <c r="C6" s="34"/>
      <c r="F6" s="22"/>
      <c r="G6" s="22"/>
      <c r="H6" s="22"/>
    </row>
    <row r="8" spans="1:29" x14ac:dyDescent="0.25">
      <c r="A8" s="22" t="s">
        <v>423</v>
      </c>
    </row>
    <row r="9" spans="1:29" outlineLevel="1" x14ac:dyDescent="0.25">
      <c r="B9" s="22" t="s">
        <v>650</v>
      </c>
    </row>
    <row r="10" spans="1:29" outlineLevel="2" x14ac:dyDescent="0.25">
      <c r="A10" s="11"/>
      <c r="B10" s="11"/>
      <c r="C10" s="18"/>
      <c r="D10" s="19"/>
      <c r="E10" s="12" t="str">
        <f>Indexation!E$48</f>
        <v>CPI(H) - FYA - growth rate</v>
      </c>
      <c r="F10" s="8"/>
      <c r="G10" s="12" t="str">
        <f>Indexation!G$48</f>
        <v>%</v>
      </c>
      <c r="H10" s="8"/>
      <c r="I10" s="8"/>
      <c r="J10" s="12"/>
      <c r="K10" s="12"/>
      <c r="L10" s="12"/>
      <c r="M10" s="12"/>
      <c r="N10" s="12"/>
      <c r="O10" s="12"/>
      <c r="P10" s="12"/>
      <c r="Q10" s="12"/>
      <c r="R10" s="12"/>
      <c r="S10" s="12"/>
      <c r="T10" s="12"/>
      <c r="U10" s="12"/>
      <c r="V10" s="12">
        <f>Indexation!V$48</f>
        <v>0</v>
      </c>
      <c r="W10" s="12">
        <f>Indexation!W$48</f>
        <v>0</v>
      </c>
      <c r="X10" s="12">
        <f>Indexation!X$48</f>
        <v>0</v>
      </c>
      <c r="Y10" s="12">
        <f>Indexation!Y$48</f>
        <v>0</v>
      </c>
      <c r="Z10" s="12">
        <f>Indexation!Z$48</f>
        <v>0</v>
      </c>
      <c r="AA10" s="12">
        <f>Indexation!AA$48</f>
        <v>0</v>
      </c>
      <c r="AB10" s="12">
        <f>Indexation!AB$48</f>
        <v>0</v>
      </c>
      <c r="AC10" s="12">
        <f>Indexation!AC$48</f>
        <v>0</v>
      </c>
    </row>
    <row r="11" spans="1:29" outlineLevel="2" x14ac:dyDescent="0.25">
      <c r="A11" s="11"/>
      <c r="B11" s="11"/>
      <c r="C11" s="18"/>
      <c r="D11" s="19"/>
      <c r="E11" s="12" t="str">
        <f>Time!E$26</f>
        <v>Last pre forecast flag</v>
      </c>
      <c r="F11" s="3"/>
      <c r="G11" s="3" t="str">
        <f>Time!G$26</f>
        <v>flag</v>
      </c>
      <c r="H11" s="3"/>
      <c r="I11" s="3"/>
      <c r="J11" s="3"/>
      <c r="K11" s="3"/>
      <c r="L11" s="3"/>
      <c r="M11" s="3"/>
      <c r="N11" s="3"/>
      <c r="O11" s="3"/>
      <c r="P11" s="3"/>
      <c r="Q11" s="3"/>
      <c r="R11" s="3"/>
      <c r="S11" s="3"/>
      <c r="T11" s="3"/>
      <c r="U11" s="3"/>
      <c r="V11" s="3">
        <f>Time!V$26</f>
        <v>1</v>
      </c>
      <c r="W11" s="3">
        <f>Time!W$26</f>
        <v>0</v>
      </c>
      <c r="X11" s="3">
        <f>Time!X$26</f>
        <v>0</v>
      </c>
      <c r="Y11" s="3">
        <f>Time!Y$26</f>
        <v>0</v>
      </c>
      <c r="Z11" s="3">
        <f>Time!Z$26</f>
        <v>0</v>
      </c>
      <c r="AA11" s="3">
        <f>Time!AA$26</f>
        <v>0</v>
      </c>
      <c r="AB11" s="3">
        <f>Time!AB$26</f>
        <v>0</v>
      </c>
      <c r="AC11" s="3">
        <f>Time!AC$26</f>
        <v>0</v>
      </c>
    </row>
    <row r="12" spans="1:29" outlineLevel="2" x14ac:dyDescent="0.25">
      <c r="E12" s="23" t="s">
        <v>651</v>
      </c>
      <c r="G12" s="23" t="s">
        <v>140</v>
      </c>
      <c r="H12" s="2"/>
      <c r="J12" s="2"/>
      <c r="K12" s="2"/>
      <c r="L12" s="2"/>
      <c r="M12" s="2"/>
      <c r="N12" s="2"/>
      <c r="O12" s="2"/>
      <c r="P12" s="2"/>
      <c r="Q12" s="2"/>
      <c r="R12" s="2"/>
      <c r="S12" s="2"/>
      <c r="T12" s="2"/>
      <c r="U12" s="2"/>
      <c r="V12" s="2">
        <f>IF(V11=1,1,U12*(V10+1))</f>
        <v>1</v>
      </c>
      <c r="W12" s="2">
        <f t="shared" ref="W12:AC12" si="0">IF(W11=1,1,V12*(W10+1))</f>
        <v>1</v>
      </c>
      <c r="X12" s="2">
        <f t="shared" si="0"/>
        <v>1</v>
      </c>
      <c r="Y12" s="2">
        <f t="shared" si="0"/>
        <v>1</v>
      </c>
      <c r="Z12" s="2">
        <f t="shared" si="0"/>
        <v>1</v>
      </c>
      <c r="AA12" s="2">
        <f t="shared" si="0"/>
        <v>1</v>
      </c>
      <c r="AB12" s="2">
        <f t="shared" si="0"/>
        <v>1</v>
      </c>
      <c r="AC12" s="2">
        <f t="shared" si="0"/>
        <v>1</v>
      </c>
    </row>
    <row r="13" spans="1:29" outlineLevel="1" x14ac:dyDescent="0.25"/>
    <row r="14" spans="1:29" outlineLevel="1" x14ac:dyDescent="0.25"/>
    <row r="15" spans="1:29" outlineLevel="1" x14ac:dyDescent="0.25">
      <c r="B15" s="22" t="s">
        <v>652</v>
      </c>
    </row>
    <row r="16" spans="1:29" outlineLevel="2" x14ac:dyDescent="0.25">
      <c r="A16" s="11"/>
      <c r="B16" s="11"/>
      <c r="C16" s="18"/>
      <c r="D16" s="19"/>
      <c r="E16" s="12" t="str">
        <f>Inputs!E$129</f>
        <v>ONS new infrastructure COPI</v>
      </c>
      <c r="F16" s="7"/>
      <c r="G16" s="7" t="str">
        <f>Inputs!G$129</f>
        <v>Index</v>
      </c>
      <c r="H16" s="7"/>
      <c r="I16" s="7"/>
      <c r="J16" s="7"/>
      <c r="K16" s="7"/>
      <c r="L16" s="7"/>
      <c r="M16" s="7"/>
      <c r="N16" s="7"/>
      <c r="O16" s="7"/>
      <c r="P16" s="7"/>
      <c r="Q16" s="7"/>
      <c r="R16" s="7"/>
      <c r="S16" s="7"/>
      <c r="T16" s="7"/>
      <c r="U16" s="7"/>
      <c r="V16" s="7">
        <f>Inputs!V$129</f>
        <v>0</v>
      </c>
      <c r="W16" s="7">
        <f>Inputs!W$129</f>
        <v>0</v>
      </c>
      <c r="X16" s="7">
        <f>Inputs!X$129</f>
        <v>0</v>
      </c>
      <c r="Y16" s="7">
        <f>Inputs!Y$129</f>
        <v>0</v>
      </c>
      <c r="Z16" s="7">
        <f>Inputs!Z$129</f>
        <v>0</v>
      </c>
      <c r="AA16" s="7">
        <f>Inputs!AA$129</f>
        <v>0</v>
      </c>
      <c r="AB16" s="7">
        <f>Inputs!AB$129</f>
        <v>0</v>
      </c>
      <c r="AC16" s="7">
        <f>Inputs!AC$129</f>
        <v>0</v>
      </c>
    </row>
    <row r="17" spans="1:29" outlineLevel="2" x14ac:dyDescent="0.25">
      <c r="A17" s="11"/>
      <c r="B17" s="11"/>
      <c r="C17" s="18"/>
      <c r="D17" s="19"/>
      <c r="E17" s="12" t="str">
        <f>Time!E$26</f>
        <v>Last pre forecast flag</v>
      </c>
      <c r="F17" s="3"/>
      <c r="G17" s="3" t="str">
        <f>Time!G$26</f>
        <v>flag</v>
      </c>
      <c r="H17" s="3"/>
      <c r="I17" s="3"/>
      <c r="J17" s="3"/>
      <c r="K17" s="3"/>
      <c r="L17" s="3"/>
      <c r="M17" s="3"/>
      <c r="N17" s="3"/>
      <c r="O17" s="3"/>
      <c r="P17" s="3"/>
      <c r="Q17" s="3"/>
      <c r="R17" s="3"/>
      <c r="S17" s="3"/>
      <c r="T17" s="3"/>
      <c r="U17" s="3"/>
      <c r="V17" s="3">
        <f>Time!V$26</f>
        <v>1</v>
      </c>
      <c r="W17" s="3">
        <f>Time!W$26</f>
        <v>0</v>
      </c>
      <c r="X17" s="3">
        <f>Time!X$26</f>
        <v>0</v>
      </c>
      <c r="Y17" s="3">
        <f>Time!Y$26</f>
        <v>0</v>
      </c>
      <c r="Z17" s="3">
        <f>Time!Z$26</f>
        <v>0</v>
      </c>
      <c r="AA17" s="3">
        <f>Time!AA$26</f>
        <v>0</v>
      </c>
      <c r="AB17" s="3">
        <f>Time!AB$26</f>
        <v>0</v>
      </c>
      <c r="AC17" s="3">
        <f>Time!AC$26</f>
        <v>0</v>
      </c>
    </row>
    <row r="18" spans="1:29" outlineLevel="2" x14ac:dyDescent="0.25">
      <c r="E18" s="23" t="s">
        <v>652</v>
      </c>
      <c r="F18" s="5">
        <f>SUMPRODUCT($J16:$AC16,$J17:$AC17)</f>
        <v>0</v>
      </c>
      <c r="G18" s="23" t="s">
        <v>75</v>
      </c>
      <c r="H18" s="5"/>
    </row>
    <row r="19" spans="1:29" outlineLevel="1" x14ac:dyDescent="0.25"/>
    <row r="20" spans="1:29" outlineLevel="1" x14ac:dyDescent="0.25"/>
    <row r="21" spans="1:29" outlineLevel="1" x14ac:dyDescent="0.25">
      <c r="B21" s="22" t="s">
        <v>653</v>
      </c>
    </row>
    <row r="22" spans="1:29" outlineLevel="2" x14ac:dyDescent="0.25">
      <c r="E22" s="23" t="str">
        <f t="shared" ref="E22:G22" si="1">E$18</f>
        <v>ONS new infrastructure COPI - year zero</v>
      </c>
      <c r="F22" s="5">
        <f>F$18</f>
        <v>0</v>
      </c>
      <c r="G22" s="23" t="str">
        <f t="shared" si="1"/>
        <v>Index</v>
      </c>
      <c r="H22" s="5"/>
    </row>
    <row r="23" spans="1:29" outlineLevel="2" x14ac:dyDescent="0.25">
      <c r="A23" s="11"/>
      <c r="B23" s="11"/>
      <c r="C23" s="18"/>
      <c r="D23" s="19"/>
      <c r="E23" s="12" t="str">
        <f>Inputs!E$129</f>
        <v>ONS new infrastructure COPI</v>
      </c>
      <c r="F23" s="7"/>
      <c r="G23" s="7" t="str">
        <f>Inputs!G$129</f>
        <v>Index</v>
      </c>
      <c r="H23" s="7"/>
      <c r="I23" s="7"/>
      <c r="J23" s="7"/>
      <c r="K23" s="7"/>
      <c r="L23" s="7"/>
      <c r="M23" s="7"/>
      <c r="N23" s="7"/>
      <c r="O23" s="7"/>
      <c r="P23" s="7"/>
      <c r="Q23" s="7"/>
      <c r="R23" s="7"/>
      <c r="S23" s="7"/>
      <c r="T23" s="7"/>
      <c r="U23" s="7"/>
      <c r="V23" s="7">
        <f>Inputs!V$129</f>
        <v>0</v>
      </c>
      <c r="W23" s="7">
        <f>Inputs!W$129</f>
        <v>0</v>
      </c>
      <c r="X23" s="7">
        <f>Inputs!X$129</f>
        <v>0</v>
      </c>
      <c r="Y23" s="7">
        <f>Inputs!Y$129</f>
        <v>0</v>
      </c>
      <c r="Z23" s="7">
        <f>Inputs!Z$129</f>
        <v>0</v>
      </c>
      <c r="AA23" s="7">
        <f>Inputs!AA$129</f>
        <v>0</v>
      </c>
      <c r="AB23" s="7">
        <f>Inputs!AB$129</f>
        <v>0</v>
      </c>
      <c r="AC23" s="7">
        <f>Inputs!AC$129</f>
        <v>0</v>
      </c>
    </row>
    <row r="24" spans="1:29" outlineLevel="2" x14ac:dyDescent="0.25">
      <c r="E24" s="23" t="s">
        <v>653</v>
      </c>
      <c r="G24" s="23" t="s">
        <v>140</v>
      </c>
      <c r="H24" s="2"/>
      <c r="J24" s="2"/>
      <c r="K24" s="2"/>
      <c r="L24" s="2"/>
      <c r="M24" s="2"/>
      <c r="N24" s="2"/>
      <c r="O24" s="2"/>
      <c r="P24" s="2"/>
      <c r="Q24" s="2"/>
      <c r="R24" s="2"/>
      <c r="S24" s="2"/>
      <c r="T24" s="2"/>
      <c r="U24" s="2"/>
      <c r="V24" s="2">
        <f t="shared" ref="V24:AC24" si="2">IF($F22=0,0,V23/$F22)</f>
        <v>0</v>
      </c>
      <c r="W24" s="2">
        <f t="shared" si="2"/>
        <v>0</v>
      </c>
      <c r="X24" s="2">
        <f t="shared" si="2"/>
        <v>0</v>
      </c>
      <c r="Y24" s="2">
        <f t="shared" si="2"/>
        <v>0</v>
      </c>
      <c r="Z24" s="2">
        <f t="shared" si="2"/>
        <v>0</v>
      </c>
      <c r="AA24" s="2">
        <f t="shared" si="2"/>
        <v>0</v>
      </c>
      <c r="AB24" s="2">
        <f t="shared" si="2"/>
        <v>0</v>
      </c>
      <c r="AC24" s="2">
        <f t="shared" si="2"/>
        <v>0</v>
      </c>
    </row>
    <row r="25" spans="1:29" outlineLevel="1" x14ac:dyDescent="0.25"/>
    <row r="26" spans="1:29" outlineLevel="1" x14ac:dyDescent="0.25"/>
    <row r="27" spans="1:29" outlineLevel="1" x14ac:dyDescent="0.25">
      <c r="B27" s="22" t="s">
        <v>654</v>
      </c>
    </row>
    <row r="28" spans="1:29" outlineLevel="2" x14ac:dyDescent="0.25">
      <c r="E28" s="23" t="str">
        <f t="shared" ref="E28:AC28" si="3">E$24</f>
        <v>ONS new infrastructure COPI - cumulative growth</v>
      </c>
      <c r="F28" s="2"/>
      <c r="G28" s="2" t="str">
        <f t="shared" si="3"/>
        <v>%</v>
      </c>
      <c r="H28" s="2"/>
      <c r="I28" s="2"/>
      <c r="J28" s="2"/>
      <c r="K28" s="2"/>
      <c r="L28" s="2"/>
      <c r="M28" s="2"/>
      <c r="N28" s="2"/>
      <c r="O28" s="2"/>
      <c r="P28" s="2"/>
      <c r="Q28" s="2"/>
      <c r="R28" s="2"/>
      <c r="S28" s="2"/>
      <c r="T28" s="2"/>
      <c r="U28" s="2"/>
      <c r="V28" s="2">
        <f t="shared" si="3"/>
        <v>0</v>
      </c>
      <c r="W28" s="2">
        <f t="shared" si="3"/>
        <v>0</v>
      </c>
      <c r="X28" s="2">
        <f t="shared" si="3"/>
        <v>0</v>
      </c>
      <c r="Y28" s="2">
        <f t="shared" si="3"/>
        <v>0</v>
      </c>
      <c r="Z28" s="2">
        <f t="shared" si="3"/>
        <v>0</v>
      </c>
      <c r="AA28" s="2">
        <f t="shared" si="3"/>
        <v>0</v>
      </c>
      <c r="AB28" s="2">
        <f t="shared" si="3"/>
        <v>0</v>
      </c>
      <c r="AC28" s="2">
        <f t="shared" si="3"/>
        <v>0</v>
      </c>
    </row>
    <row r="29" spans="1:29" outlineLevel="2" x14ac:dyDescent="0.25">
      <c r="E29" s="23" t="str">
        <f t="shared" ref="E29:AC29" si="4">E$12</f>
        <v>CPI(H) - cumulative growth</v>
      </c>
      <c r="F29" s="2"/>
      <c r="G29" s="2" t="str">
        <f t="shared" si="4"/>
        <v>%</v>
      </c>
      <c r="H29" s="2"/>
      <c r="I29" s="2"/>
      <c r="J29" s="2"/>
      <c r="K29" s="2"/>
      <c r="L29" s="2"/>
      <c r="M29" s="2"/>
      <c r="N29" s="2"/>
      <c r="O29" s="2"/>
      <c r="P29" s="2"/>
      <c r="Q29" s="2"/>
      <c r="R29" s="2"/>
      <c r="S29" s="2"/>
      <c r="T29" s="2"/>
      <c r="U29" s="2"/>
      <c r="V29" s="2">
        <f t="shared" si="4"/>
        <v>1</v>
      </c>
      <c r="W29" s="2">
        <f t="shared" si="4"/>
        <v>1</v>
      </c>
      <c r="X29" s="2">
        <f t="shared" si="4"/>
        <v>1</v>
      </c>
      <c r="Y29" s="2">
        <f t="shared" si="4"/>
        <v>1</v>
      </c>
      <c r="Z29" s="2">
        <f t="shared" si="4"/>
        <v>1</v>
      </c>
      <c r="AA29" s="2">
        <f t="shared" si="4"/>
        <v>1</v>
      </c>
      <c r="AB29" s="2">
        <f t="shared" si="4"/>
        <v>1</v>
      </c>
      <c r="AC29" s="2">
        <f t="shared" si="4"/>
        <v>1</v>
      </c>
    </row>
    <row r="30" spans="1:29" outlineLevel="2" x14ac:dyDescent="0.25">
      <c r="A30" s="11"/>
      <c r="B30" s="11"/>
      <c r="C30" s="18"/>
      <c r="D30" s="19"/>
      <c r="E30" s="12" t="str">
        <f>Time!E$54</f>
        <v>Forecast period flag</v>
      </c>
      <c r="F30" s="3"/>
      <c r="G30" s="3" t="str">
        <f>Time!G$54</f>
        <v>flag</v>
      </c>
      <c r="H30" s="3"/>
      <c r="I30" s="3"/>
      <c r="J30" s="3"/>
      <c r="K30" s="3"/>
      <c r="L30" s="3"/>
      <c r="M30" s="3"/>
      <c r="N30" s="3"/>
      <c r="O30" s="3"/>
      <c r="P30" s="3"/>
      <c r="Q30" s="3"/>
      <c r="R30" s="3"/>
      <c r="S30" s="3"/>
      <c r="T30" s="3"/>
      <c r="U30" s="3"/>
      <c r="V30" s="3">
        <f>Time!V$54</f>
        <v>0</v>
      </c>
      <c r="W30" s="3">
        <f>Time!W$54</f>
        <v>1</v>
      </c>
      <c r="X30" s="3">
        <f>Time!X$54</f>
        <v>1</v>
      </c>
      <c r="Y30" s="3">
        <f>Time!Y$54</f>
        <v>1</v>
      </c>
      <c r="Z30" s="3">
        <f>Time!Z$54</f>
        <v>1</v>
      </c>
      <c r="AA30" s="3">
        <f>Time!AA$54</f>
        <v>1</v>
      </c>
      <c r="AB30" s="3">
        <f>Time!AB$54</f>
        <v>1</v>
      </c>
      <c r="AC30" s="3">
        <f>Time!AC$54</f>
        <v>0</v>
      </c>
    </row>
    <row r="31" spans="1:29" outlineLevel="2" x14ac:dyDescent="0.25">
      <c r="E31" s="23" t="s">
        <v>654</v>
      </c>
      <c r="G31" s="23" t="s">
        <v>140</v>
      </c>
      <c r="H31" s="2"/>
      <c r="J31" s="2"/>
      <c r="K31" s="2"/>
      <c r="L31" s="2"/>
      <c r="M31" s="2"/>
      <c r="N31" s="2"/>
      <c r="O31" s="2"/>
      <c r="P31" s="2"/>
      <c r="Q31" s="2"/>
      <c r="R31" s="2"/>
      <c r="S31" s="2"/>
      <c r="T31" s="2"/>
      <c r="U31" s="2"/>
      <c r="V31" s="2">
        <f t="shared" ref="V31:AC31" si="5">IF(V30=1,V28/V29,0)</f>
        <v>0</v>
      </c>
      <c r="W31" s="2">
        <f t="shared" si="5"/>
        <v>0</v>
      </c>
      <c r="X31" s="2">
        <f t="shared" si="5"/>
        <v>0</v>
      </c>
      <c r="Y31" s="2">
        <f t="shared" si="5"/>
        <v>0</v>
      </c>
      <c r="Z31" s="2">
        <f t="shared" si="5"/>
        <v>0</v>
      </c>
      <c r="AA31" s="2">
        <f t="shared" si="5"/>
        <v>0</v>
      </c>
      <c r="AB31" s="2">
        <f t="shared" si="5"/>
        <v>0</v>
      </c>
      <c r="AC31" s="2">
        <f t="shared" si="5"/>
        <v>0</v>
      </c>
    </row>
    <row r="32" spans="1:29" outlineLevel="1" x14ac:dyDescent="0.25"/>
    <row r="33" spans="1:29" x14ac:dyDescent="0.25">
      <c r="A33" s="22" t="s">
        <v>431</v>
      </c>
    </row>
    <row r="34" spans="1:29" outlineLevel="1" x14ac:dyDescent="0.25">
      <c r="B34" s="22" t="s">
        <v>655</v>
      </c>
    </row>
    <row r="35" spans="1:29" outlineLevel="2" x14ac:dyDescent="0.25">
      <c r="B35" s="22" t="s">
        <v>656</v>
      </c>
    </row>
    <row r="36" spans="1:29" outlineLevel="3" x14ac:dyDescent="0.25">
      <c r="A36" s="11"/>
      <c r="B36" s="11"/>
      <c r="C36" s="18"/>
      <c r="D36" s="19"/>
      <c r="E36" s="12" t="str">
        <f>Inputs!E$131</f>
        <v xml:space="preserve">Percentage of enhancement totex linked to materials, plant and equipment (WR) </v>
      </c>
      <c r="F36" s="8">
        <f>Inputs!F$131</f>
        <v>0</v>
      </c>
      <c r="G36" s="12" t="str">
        <f>Inputs!G$131</f>
        <v>%</v>
      </c>
      <c r="H36" s="2"/>
    </row>
    <row r="37" spans="1:29" outlineLevel="4" x14ac:dyDescent="0.25">
      <c r="A37" s="11"/>
      <c r="B37" s="11"/>
      <c r="C37" s="18"/>
      <c r="D37" s="19"/>
      <c r="E37" s="12" t="str">
        <f>Inputs!E$132</f>
        <v xml:space="preserve">Percentage of enhancement totex linked to materials, plant and equipment (WN+) </v>
      </c>
      <c r="F37" s="8">
        <f>Inputs!F$132</f>
        <v>0</v>
      </c>
      <c r="G37" s="12" t="str">
        <f>Inputs!G$132</f>
        <v>%</v>
      </c>
      <c r="H37" s="2"/>
    </row>
    <row r="38" spans="1:29" outlineLevel="4" x14ac:dyDescent="0.25">
      <c r="A38" s="11"/>
      <c r="B38" s="11"/>
      <c r="C38" s="18"/>
      <c r="D38" s="19"/>
      <c r="E38" s="12" t="str">
        <f>Inputs!E$133</f>
        <v xml:space="preserve">Percentage of enhancement totex linked to materials, plant and equipment (WWN+) </v>
      </c>
      <c r="F38" s="8">
        <f>Inputs!F$133</f>
        <v>0</v>
      </c>
      <c r="G38" s="12" t="str">
        <f>Inputs!G$133</f>
        <v>%</v>
      </c>
      <c r="H38" s="2"/>
    </row>
    <row r="39" spans="1:29" outlineLevel="4" x14ac:dyDescent="0.25">
      <c r="A39" s="11"/>
      <c r="B39" s="11"/>
      <c r="C39" s="18"/>
      <c r="D39" s="19"/>
      <c r="E39" s="12" t="str">
        <f>Inputs!E$134</f>
        <v xml:space="preserve">Percentage of enhancement totex linked to materials, plant and equipment (BIO) </v>
      </c>
      <c r="F39" s="8">
        <f>Inputs!F$134</f>
        <v>0</v>
      </c>
      <c r="G39" s="12" t="str">
        <f>Inputs!G$134</f>
        <v>%</v>
      </c>
      <c r="H39" s="2"/>
    </row>
    <row r="40" spans="1:29" outlineLevel="4" x14ac:dyDescent="0.25">
      <c r="A40" s="11"/>
      <c r="B40" s="11"/>
      <c r="C40" s="18"/>
      <c r="D40" s="19"/>
      <c r="E40" s="12" t="str">
        <f>Inputs!E$135</f>
        <v xml:space="preserve">Percentage of enhancement totex linked to materials, plant and equipment (ADDN1) </v>
      </c>
      <c r="F40" s="8">
        <f>Inputs!F$135</f>
        <v>0</v>
      </c>
      <c r="G40" s="12" t="str">
        <f>Inputs!G$135</f>
        <v>%</v>
      </c>
      <c r="H40" s="2"/>
    </row>
    <row r="41" spans="1:29" outlineLevel="4" x14ac:dyDescent="0.25">
      <c r="A41" s="11"/>
      <c r="B41" s="11"/>
      <c r="C41" s="18"/>
      <c r="D41" s="19"/>
      <c r="E41" s="12" t="str">
        <f>Inputs!E$136</f>
        <v xml:space="preserve">Percentage of enhancement totex linked to materials, plant and equipment (ADDN2) </v>
      </c>
      <c r="F41" s="8">
        <f>Inputs!F$136</f>
        <v>0</v>
      </c>
      <c r="G41" s="12" t="str">
        <f>Inputs!G$136</f>
        <v>%</v>
      </c>
      <c r="H41" s="2"/>
    </row>
    <row r="42" spans="1:29" outlineLevel="3" x14ac:dyDescent="0.25">
      <c r="A42" s="11"/>
      <c r="B42" s="11"/>
      <c r="C42" s="18"/>
      <c r="D42" s="19"/>
      <c r="E42" s="12" t="str">
        <f>'PCD adjustment'!E$42</f>
        <v xml:space="preserve">Totex allowance for cost sharing - post PCD adjustment - standard enhancement cost sharing - real (WR) </v>
      </c>
      <c r="F42" s="4"/>
      <c r="G42" s="4" t="str">
        <f>'PCD adjustment'!G$42</f>
        <v>£m</v>
      </c>
      <c r="H42" s="4">
        <f>'PCD adjustment'!H$42</f>
        <v>0</v>
      </c>
      <c r="I42" s="4"/>
      <c r="J42" s="4"/>
      <c r="K42" s="4"/>
      <c r="L42" s="4"/>
      <c r="M42" s="4"/>
      <c r="N42" s="4"/>
      <c r="O42" s="4"/>
      <c r="P42" s="4"/>
      <c r="Q42" s="4"/>
      <c r="R42" s="4"/>
      <c r="S42" s="4"/>
      <c r="T42" s="4"/>
      <c r="U42" s="4"/>
      <c r="V42" s="4">
        <f>'PCD adjustment'!V$42</f>
        <v>0</v>
      </c>
      <c r="W42" s="4">
        <f>'PCD adjustment'!W$42</f>
        <v>0</v>
      </c>
      <c r="X42" s="4">
        <f>'PCD adjustment'!X$42</f>
        <v>0</v>
      </c>
      <c r="Y42" s="4">
        <f>'PCD adjustment'!Y$42</f>
        <v>0</v>
      </c>
      <c r="Z42" s="4">
        <f>'PCD adjustment'!Z$42</f>
        <v>0</v>
      </c>
      <c r="AA42" s="4">
        <f>'PCD adjustment'!AA$42</f>
        <v>0</v>
      </c>
      <c r="AB42" s="4">
        <f>'PCD adjustment'!AB$42</f>
        <v>0</v>
      </c>
      <c r="AC42" s="4">
        <f>'PCD adjustment'!AC$42</f>
        <v>0</v>
      </c>
    </row>
    <row r="43" spans="1:29" outlineLevel="4" x14ac:dyDescent="0.25">
      <c r="A43" s="11"/>
      <c r="B43" s="11"/>
      <c r="C43" s="18"/>
      <c r="D43" s="19"/>
      <c r="E43" s="12" t="str">
        <f>'PCD adjustment'!E$43</f>
        <v xml:space="preserve">Totex allowance for cost sharing - post PCD adjustment - standard enhancement cost sharing - real (WN+) </v>
      </c>
      <c r="F43" s="4"/>
      <c r="G43" s="4" t="str">
        <f>'PCD adjustment'!G$43</f>
        <v>£m</v>
      </c>
      <c r="H43" s="4">
        <f>'PCD adjustment'!H$43</f>
        <v>0</v>
      </c>
      <c r="I43" s="4"/>
      <c r="J43" s="4"/>
      <c r="K43" s="4"/>
      <c r="L43" s="4"/>
      <c r="M43" s="4"/>
      <c r="N43" s="4"/>
      <c r="O43" s="4"/>
      <c r="P43" s="4"/>
      <c r="Q43" s="4"/>
      <c r="R43" s="4"/>
      <c r="S43" s="4"/>
      <c r="T43" s="4"/>
      <c r="U43" s="4"/>
      <c r="V43" s="4">
        <f>'PCD adjustment'!V$42</f>
        <v>0</v>
      </c>
      <c r="W43" s="4">
        <f>'PCD adjustment'!W$42</f>
        <v>0</v>
      </c>
      <c r="X43" s="4">
        <f>'PCD adjustment'!X$43</f>
        <v>0</v>
      </c>
      <c r="Y43" s="4">
        <f>'PCD adjustment'!Y$43</f>
        <v>0</v>
      </c>
      <c r="Z43" s="4">
        <f>'PCD adjustment'!Z$43</f>
        <v>0</v>
      </c>
      <c r="AA43" s="4">
        <f>'PCD adjustment'!AA$43</f>
        <v>0</v>
      </c>
      <c r="AB43" s="4">
        <f>'PCD adjustment'!AB$43</f>
        <v>0</v>
      </c>
      <c r="AC43" s="4">
        <f>'PCD adjustment'!AC$42</f>
        <v>0</v>
      </c>
    </row>
    <row r="44" spans="1:29" outlineLevel="4" x14ac:dyDescent="0.25">
      <c r="A44" s="11"/>
      <c r="B44" s="11"/>
      <c r="C44" s="18"/>
      <c r="D44" s="19"/>
      <c r="E44" s="12" t="str">
        <f>'PCD adjustment'!E$44</f>
        <v xml:space="preserve">Totex allowance for cost sharing - post PCD adjustment - standard enhancement cost sharing - real (WWN+) </v>
      </c>
      <c r="F44" s="4"/>
      <c r="G44" s="4" t="str">
        <f>'PCD adjustment'!G$44</f>
        <v>£m</v>
      </c>
      <c r="H44" s="4">
        <f>'PCD adjustment'!H$44</f>
        <v>0</v>
      </c>
      <c r="I44" s="4"/>
      <c r="J44" s="4"/>
      <c r="K44" s="4"/>
      <c r="L44" s="4"/>
      <c r="M44" s="4"/>
      <c r="N44" s="4"/>
      <c r="O44" s="4"/>
      <c r="P44" s="4"/>
      <c r="Q44" s="4"/>
      <c r="R44" s="4"/>
      <c r="S44" s="4"/>
      <c r="T44" s="4"/>
      <c r="U44" s="4"/>
      <c r="V44" s="4">
        <f>'PCD adjustment'!V$42</f>
        <v>0</v>
      </c>
      <c r="W44" s="4">
        <f>'PCD adjustment'!W$42</f>
        <v>0</v>
      </c>
      <c r="X44" s="4">
        <f>'PCD adjustment'!X$44</f>
        <v>0</v>
      </c>
      <c r="Y44" s="4">
        <f>'PCD adjustment'!Y$44</f>
        <v>0</v>
      </c>
      <c r="Z44" s="4">
        <f>'PCD adjustment'!Z$44</f>
        <v>0</v>
      </c>
      <c r="AA44" s="4">
        <f>'PCD adjustment'!AA$44</f>
        <v>0</v>
      </c>
      <c r="AB44" s="4">
        <f>'PCD adjustment'!AB$44</f>
        <v>0</v>
      </c>
      <c r="AC44" s="4">
        <f>'PCD adjustment'!AC$42</f>
        <v>0</v>
      </c>
    </row>
    <row r="45" spans="1:29" outlineLevel="4" x14ac:dyDescent="0.25">
      <c r="A45" s="11"/>
      <c r="B45" s="11"/>
      <c r="C45" s="18"/>
      <c r="D45" s="19"/>
      <c r="E45" s="12" t="str">
        <f>'PCD adjustment'!E$45</f>
        <v xml:space="preserve">Totex allowance for cost sharing - post PCD adjustment - standard enhancement cost sharing - real (BIO) </v>
      </c>
      <c r="F45" s="4"/>
      <c r="G45" s="4" t="str">
        <f>'PCD adjustment'!G$45</f>
        <v>£m</v>
      </c>
      <c r="H45" s="4">
        <f>'PCD adjustment'!H$45</f>
        <v>0</v>
      </c>
      <c r="I45" s="4"/>
      <c r="J45" s="4"/>
      <c r="K45" s="4"/>
      <c r="L45" s="4"/>
      <c r="M45" s="4"/>
      <c r="N45" s="4"/>
      <c r="O45" s="4"/>
      <c r="P45" s="4"/>
      <c r="Q45" s="4"/>
      <c r="R45" s="4"/>
      <c r="S45" s="4"/>
      <c r="T45" s="4"/>
      <c r="U45" s="4"/>
      <c r="V45" s="4">
        <f>'PCD adjustment'!V$42</f>
        <v>0</v>
      </c>
      <c r="W45" s="4">
        <f>'PCD adjustment'!W$42</f>
        <v>0</v>
      </c>
      <c r="X45" s="4">
        <f>'PCD adjustment'!X$45</f>
        <v>0</v>
      </c>
      <c r="Y45" s="4">
        <f>'PCD adjustment'!Y$45</f>
        <v>0</v>
      </c>
      <c r="Z45" s="4">
        <f>'PCD adjustment'!Z$45</f>
        <v>0</v>
      </c>
      <c r="AA45" s="4">
        <f>'PCD adjustment'!AA$45</f>
        <v>0</v>
      </c>
      <c r="AB45" s="4">
        <f>'PCD adjustment'!AB$45</f>
        <v>0</v>
      </c>
      <c r="AC45" s="4">
        <f>'PCD adjustment'!AC$42</f>
        <v>0</v>
      </c>
    </row>
    <row r="46" spans="1:29" outlineLevel="4" x14ac:dyDescent="0.25">
      <c r="A46" s="11"/>
      <c r="B46" s="11"/>
      <c r="C46" s="18"/>
      <c r="D46" s="19"/>
      <c r="E46" s="12" t="str">
        <f>'PCD adjustment'!E$46</f>
        <v xml:space="preserve">Totex allowance for cost sharing - post PCD adjustment - standard enhancement cost sharing - real (ADDN1) </v>
      </c>
      <c r="F46" s="4"/>
      <c r="G46" s="4" t="str">
        <f>'PCD adjustment'!G$46</f>
        <v>£m</v>
      </c>
      <c r="H46" s="4">
        <f>'PCD adjustment'!H$46</f>
        <v>0</v>
      </c>
      <c r="I46" s="4"/>
      <c r="J46" s="4"/>
      <c r="K46" s="4"/>
      <c r="L46" s="4"/>
      <c r="M46" s="4"/>
      <c r="N46" s="4"/>
      <c r="O46" s="4"/>
      <c r="P46" s="4"/>
      <c r="Q46" s="4"/>
      <c r="R46" s="4"/>
      <c r="S46" s="4"/>
      <c r="T46" s="4"/>
      <c r="U46" s="4"/>
      <c r="V46" s="4">
        <f>'PCD adjustment'!V$42</f>
        <v>0</v>
      </c>
      <c r="W46" s="4">
        <f>'PCD adjustment'!W$42</f>
        <v>0</v>
      </c>
      <c r="X46" s="4">
        <f>'PCD adjustment'!X$46</f>
        <v>0</v>
      </c>
      <c r="Y46" s="4">
        <f>'PCD adjustment'!Y$46</f>
        <v>0</v>
      </c>
      <c r="Z46" s="4">
        <f>'PCD adjustment'!Z$46</f>
        <v>0</v>
      </c>
      <c r="AA46" s="4">
        <f>'PCD adjustment'!AA$46</f>
        <v>0</v>
      </c>
      <c r="AB46" s="4">
        <f>'PCD adjustment'!AB$46</f>
        <v>0</v>
      </c>
      <c r="AC46" s="4">
        <f>'PCD adjustment'!AC$42</f>
        <v>0</v>
      </c>
    </row>
    <row r="47" spans="1:29" outlineLevel="4" x14ac:dyDescent="0.25">
      <c r="A47" s="11"/>
      <c r="B47" s="11"/>
      <c r="C47" s="18"/>
      <c r="D47" s="19"/>
      <c r="E47" s="12" t="str">
        <f>'PCD adjustment'!E$47</f>
        <v xml:space="preserve">Totex allowance for cost sharing - post PCD adjustment - standard enhancement cost sharing - real (ADDN2) </v>
      </c>
      <c r="F47" s="4"/>
      <c r="G47" s="4" t="str">
        <f>'PCD adjustment'!G$47</f>
        <v>£m</v>
      </c>
      <c r="H47" s="4">
        <f>'PCD adjustment'!H$47</f>
        <v>0</v>
      </c>
      <c r="I47" s="4"/>
      <c r="J47" s="4"/>
      <c r="K47" s="4"/>
      <c r="L47" s="4"/>
      <c r="M47" s="4"/>
      <c r="N47" s="4"/>
      <c r="O47" s="4"/>
      <c r="P47" s="4"/>
      <c r="Q47" s="4"/>
      <c r="R47" s="4"/>
      <c r="S47" s="4"/>
      <c r="T47" s="4"/>
      <c r="U47" s="4"/>
      <c r="V47" s="4">
        <f>'PCD adjustment'!V$42</f>
        <v>0</v>
      </c>
      <c r="W47" s="4">
        <f>'PCD adjustment'!W$42</f>
        <v>0</v>
      </c>
      <c r="X47" s="4">
        <f>'PCD adjustment'!X$47</f>
        <v>0</v>
      </c>
      <c r="Y47" s="4">
        <f>'PCD adjustment'!Y$47</f>
        <v>0</v>
      </c>
      <c r="Z47" s="4">
        <f>'PCD adjustment'!Z$47</f>
        <v>0</v>
      </c>
      <c r="AA47" s="4">
        <f>'PCD adjustment'!AA$47</f>
        <v>0</v>
      </c>
      <c r="AB47" s="4">
        <f>'PCD adjustment'!AB$47</f>
        <v>0</v>
      </c>
      <c r="AC47" s="4">
        <f>'PCD adjustment'!AC$42</f>
        <v>0</v>
      </c>
    </row>
    <row r="48" spans="1:29" outlineLevel="3" x14ac:dyDescent="0.25">
      <c r="E48" s="23" t="s">
        <v>657</v>
      </c>
      <c r="G48" s="23" t="s">
        <v>148</v>
      </c>
      <c r="H48" s="1">
        <f t="shared" ref="H48:H53" si="6">SUM(J48:AB48)</f>
        <v>0</v>
      </c>
      <c r="J48" s="1"/>
      <c r="K48" s="1"/>
      <c r="L48" s="1"/>
      <c r="M48" s="1"/>
      <c r="N48" s="1"/>
      <c r="O48" s="1"/>
      <c r="P48" s="1"/>
      <c r="Q48" s="1"/>
      <c r="R48" s="1"/>
      <c r="S48" s="1"/>
      <c r="T48" s="1"/>
      <c r="U48" s="1"/>
      <c r="V48" s="4">
        <f>'PCD adjustment'!V$42</f>
        <v>0</v>
      </c>
      <c r="W48" s="4">
        <f>'PCD adjustment'!W$42</f>
        <v>0</v>
      </c>
      <c r="X48" s="1">
        <f t="shared" ref="X48:AB53" si="7">X42*$F36</f>
        <v>0</v>
      </c>
      <c r="Y48" s="1">
        <f t="shared" si="7"/>
        <v>0</v>
      </c>
      <c r="Z48" s="1">
        <f t="shared" si="7"/>
        <v>0</v>
      </c>
      <c r="AA48" s="1">
        <f t="shared" si="7"/>
        <v>0</v>
      </c>
      <c r="AB48" s="1">
        <f t="shared" si="7"/>
        <v>0</v>
      </c>
      <c r="AC48" s="4">
        <f>'PCD adjustment'!AC$42</f>
        <v>0</v>
      </c>
    </row>
    <row r="49" spans="1:29" outlineLevel="4" x14ac:dyDescent="0.25">
      <c r="E49" s="23" t="s">
        <v>658</v>
      </c>
      <c r="G49" s="23" t="s">
        <v>148</v>
      </c>
      <c r="H49" s="1">
        <f t="shared" si="6"/>
        <v>0</v>
      </c>
      <c r="J49" s="1"/>
      <c r="K49" s="1"/>
      <c r="L49" s="1"/>
      <c r="M49" s="1"/>
      <c r="N49" s="1"/>
      <c r="O49" s="1"/>
      <c r="P49" s="1"/>
      <c r="Q49" s="1"/>
      <c r="R49" s="1"/>
      <c r="S49" s="1"/>
      <c r="T49" s="1"/>
      <c r="U49" s="1"/>
      <c r="V49" s="4">
        <f>'PCD adjustment'!V$42</f>
        <v>0</v>
      </c>
      <c r="W49" s="4">
        <f>'PCD adjustment'!W$42</f>
        <v>0</v>
      </c>
      <c r="X49" s="1">
        <f t="shared" si="7"/>
        <v>0</v>
      </c>
      <c r="Y49" s="1">
        <f t="shared" si="7"/>
        <v>0</v>
      </c>
      <c r="Z49" s="1">
        <f t="shared" si="7"/>
        <v>0</v>
      </c>
      <c r="AA49" s="1">
        <f t="shared" si="7"/>
        <v>0</v>
      </c>
      <c r="AB49" s="1">
        <f t="shared" si="7"/>
        <v>0</v>
      </c>
      <c r="AC49" s="4">
        <f>'PCD adjustment'!AC$42</f>
        <v>0</v>
      </c>
    </row>
    <row r="50" spans="1:29" outlineLevel="4" x14ac:dyDescent="0.25">
      <c r="E50" s="23" t="s">
        <v>659</v>
      </c>
      <c r="G50" s="23" t="s">
        <v>148</v>
      </c>
      <c r="H50" s="1">
        <f t="shared" si="6"/>
        <v>0</v>
      </c>
      <c r="J50" s="1"/>
      <c r="K50" s="1"/>
      <c r="L50" s="1"/>
      <c r="M50" s="1"/>
      <c r="N50" s="1"/>
      <c r="O50" s="1"/>
      <c r="P50" s="1"/>
      <c r="Q50" s="1"/>
      <c r="R50" s="1"/>
      <c r="S50" s="1"/>
      <c r="T50" s="1"/>
      <c r="U50" s="1"/>
      <c r="V50" s="4">
        <f>'PCD adjustment'!V$42</f>
        <v>0</v>
      </c>
      <c r="W50" s="4">
        <f>'PCD adjustment'!W$42</f>
        <v>0</v>
      </c>
      <c r="X50" s="1">
        <f t="shared" si="7"/>
        <v>0</v>
      </c>
      <c r="Y50" s="1">
        <f t="shared" si="7"/>
        <v>0</v>
      </c>
      <c r="Z50" s="1">
        <f t="shared" si="7"/>
        <v>0</v>
      </c>
      <c r="AA50" s="1">
        <f t="shared" si="7"/>
        <v>0</v>
      </c>
      <c r="AB50" s="1">
        <f t="shared" si="7"/>
        <v>0</v>
      </c>
      <c r="AC50" s="4">
        <f>'PCD adjustment'!AC$42</f>
        <v>0</v>
      </c>
    </row>
    <row r="51" spans="1:29" outlineLevel="4" x14ac:dyDescent="0.25">
      <c r="E51" s="23" t="s">
        <v>660</v>
      </c>
      <c r="G51" s="23" t="s">
        <v>148</v>
      </c>
      <c r="H51" s="1">
        <f t="shared" si="6"/>
        <v>0</v>
      </c>
      <c r="J51" s="1"/>
      <c r="K51" s="1"/>
      <c r="L51" s="1"/>
      <c r="M51" s="1"/>
      <c r="N51" s="1"/>
      <c r="O51" s="1"/>
      <c r="P51" s="1"/>
      <c r="Q51" s="1"/>
      <c r="R51" s="1"/>
      <c r="S51" s="1"/>
      <c r="T51" s="1"/>
      <c r="U51" s="1"/>
      <c r="V51" s="4">
        <f>'PCD adjustment'!V$42</f>
        <v>0</v>
      </c>
      <c r="W51" s="4">
        <f>'PCD adjustment'!W$42</f>
        <v>0</v>
      </c>
      <c r="X51" s="1">
        <f t="shared" si="7"/>
        <v>0</v>
      </c>
      <c r="Y51" s="1">
        <f t="shared" si="7"/>
        <v>0</v>
      </c>
      <c r="Z51" s="1">
        <f t="shared" si="7"/>
        <v>0</v>
      </c>
      <c r="AA51" s="1">
        <f t="shared" si="7"/>
        <v>0</v>
      </c>
      <c r="AB51" s="1">
        <f t="shared" si="7"/>
        <v>0</v>
      </c>
      <c r="AC51" s="4">
        <f>'PCD adjustment'!AC$42</f>
        <v>0</v>
      </c>
    </row>
    <row r="52" spans="1:29" outlineLevel="4" x14ac:dyDescent="0.25">
      <c r="E52" s="23" t="s">
        <v>661</v>
      </c>
      <c r="G52" s="23" t="s">
        <v>148</v>
      </c>
      <c r="H52" s="1">
        <f t="shared" si="6"/>
        <v>0</v>
      </c>
      <c r="J52" s="1"/>
      <c r="K52" s="1"/>
      <c r="L52" s="1"/>
      <c r="M52" s="1"/>
      <c r="N52" s="1"/>
      <c r="O52" s="1"/>
      <c r="P52" s="1"/>
      <c r="Q52" s="1"/>
      <c r="R52" s="1"/>
      <c r="S52" s="1"/>
      <c r="T52" s="1"/>
      <c r="U52" s="1"/>
      <c r="V52" s="4">
        <f>'PCD adjustment'!V$42</f>
        <v>0</v>
      </c>
      <c r="W52" s="4">
        <f>'PCD adjustment'!W$42</f>
        <v>0</v>
      </c>
      <c r="X52" s="1">
        <f t="shared" si="7"/>
        <v>0</v>
      </c>
      <c r="Y52" s="1">
        <f t="shared" si="7"/>
        <v>0</v>
      </c>
      <c r="Z52" s="1">
        <f t="shared" si="7"/>
        <v>0</v>
      </c>
      <c r="AA52" s="1">
        <f t="shared" si="7"/>
        <v>0</v>
      </c>
      <c r="AB52" s="1">
        <f t="shared" si="7"/>
        <v>0</v>
      </c>
      <c r="AC52" s="4">
        <f>'PCD adjustment'!AC$42</f>
        <v>0</v>
      </c>
    </row>
    <row r="53" spans="1:29" outlineLevel="4" x14ac:dyDescent="0.25">
      <c r="E53" s="23" t="s">
        <v>662</v>
      </c>
      <c r="G53" s="23" t="s">
        <v>148</v>
      </c>
      <c r="H53" s="1">
        <f t="shared" si="6"/>
        <v>0</v>
      </c>
      <c r="J53" s="1"/>
      <c r="K53" s="1"/>
      <c r="L53" s="1"/>
      <c r="M53" s="1"/>
      <c r="N53" s="1"/>
      <c r="O53" s="1"/>
      <c r="P53" s="1"/>
      <c r="Q53" s="1"/>
      <c r="R53" s="1"/>
      <c r="S53" s="1"/>
      <c r="T53" s="1"/>
      <c r="U53" s="1"/>
      <c r="V53" s="4">
        <f>'PCD adjustment'!V$42</f>
        <v>0</v>
      </c>
      <c r="W53" s="4">
        <f>'PCD adjustment'!W$42</f>
        <v>0</v>
      </c>
      <c r="X53" s="1">
        <f t="shared" si="7"/>
        <v>0</v>
      </c>
      <c r="Y53" s="1">
        <f t="shared" si="7"/>
        <v>0</v>
      </c>
      <c r="Z53" s="1">
        <f t="shared" si="7"/>
        <v>0</v>
      </c>
      <c r="AA53" s="1">
        <f t="shared" si="7"/>
        <v>0</v>
      </c>
      <c r="AB53" s="1">
        <f t="shared" si="7"/>
        <v>0</v>
      </c>
      <c r="AC53" s="4">
        <f>'PCD adjustment'!AC$42</f>
        <v>0</v>
      </c>
    </row>
    <row r="54" spans="1:29" outlineLevel="2" x14ac:dyDescent="0.25"/>
    <row r="55" spans="1:29" outlineLevel="2" x14ac:dyDescent="0.25"/>
    <row r="56" spans="1:29" outlineLevel="2" x14ac:dyDescent="0.25">
      <c r="B56" s="22" t="s">
        <v>663</v>
      </c>
    </row>
    <row r="57" spans="1:29" outlineLevel="3" x14ac:dyDescent="0.25">
      <c r="E57" s="23" t="str">
        <f t="shared" ref="E57:AC57" si="8">E$48</f>
        <v xml:space="preserve">Net totex available for adjustment - standard enhancement - materials, plant &amp; equipment - real (WR) </v>
      </c>
      <c r="F57" s="1"/>
      <c r="G57" s="1" t="str">
        <f t="shared" si="8"/>
        <v>£m</v>
      </c>
      <c r="H57" s="1">
        <f t="shared" si="8"/>
        <v>0</v>
      </c>
      <c r="I57" s="1"/>
      <c r="J57" s="1"/>
      <c r="K57" s="1"/>
      <c r="L57" s="1"/>
      <c r="M57" s="1"/>
      <c r="N57" s="1"/>
      <c r="O57" s="1"/>
      <c r="P57" s="1"/>
      <c r="Q57" s="1"/>
      <c r="R57" s="1"/>
      <c r="S57" s="1"/>
      <c r="T57" s="1"/>
      <c r="U57" s="1"/>
      <c r="V57" s="1">
        <f t="shared" si="8"/>
        <v>0</v>
      </c>
      <c r="W57" s="1">
        <f t="shared" si="8"/>
        <v>0</v>
      </c>
      <c r="X57" s="1">
        <f t="shared" si="8"/>
        <v>0</v>
      </c>
      <c r="Y57" s="1">
        <f t="shared" si="8"/>
        <v>0</v>
      </c>
      <c r="Z57" s="1">
        <f t="shared" si="8"/>
        <v>0</v>
      </c>
      <c r="AA57" s="1">
        <f t="shared" si="8"/>
        <v>0</v>
      </c>
      <c r="AB57" s="1">
        <f t="shared" si="8"/>
        <v>0</v>
      </c>
      <c r="AC57" s="1">
        <f t="shared" si="8"/>
        <v>0</v>
      </c>
    </row>
    <row r="58" spans="1:29" outlineLevel="4" x14ac:dyDescent="0.25">
      <c r="E58" s="23" t="str">
        <f t="shared" ref="E58:AC58" si="9">E$49</f>
        <v xml:space="preserve">Net totex available for adjustment - standard enhancement - materials, plant &amp; equipment - real (WN+) </v>
      </c>
      <c r="F58" s="1"/>
      <c r="G58" s="1" t="str">
        <f t="shared" si="9"/>
        <v>£m</v>
      </c>
      <c r="H58" s="1">
        <f t="shared" si="9"/>
        <v>0</v>
      </c>
      <c r="I58" s="1"/>
      <c r="J58" s="1"/>
      <c r="K58" s="1"/>
      <c r="L58" s="1"/>
      <c r="M58" s="1"/>
      <c r="N58" s="1"/>
      <c r="O58" s="1"/>
      <c r="P58" s="1"/>
      <c r="Q58" s="1"/>
      <c r="R58" s="1"/>
      <c r="S58" s="1"/>
      <c r="T58" s="1"/>
      <c r="U58" s="1"/>
      <c r="V58" s="1">
        <f t="shared" si="9"/>
        <v>0</v>
      </c>
      <c r="W58" s="1">
        <f t="shared" si="9"/>
        <v>0</v>
      </c>
      <c r="X58" s="1">
        <f t="shared" si="9"/>
        <v>0</v>
      </c>
      <c r="Y58" s="1">
        <f t="shared" si="9"/>
        <v>0</v>
      </c>
      <c r="Z58" s="1">
        <f t="shared" si="9"/>
        <v>0</v>
      </c>
      <c r="AA58" s="1">
        <f t="shared" si="9"/>
        <v>0</v>
      </c>
      <c r="AB58" s="1">
        <f t="shared" si="9"/>
        <v>0</v>
      </c>
      <c r="AC58" s="1">
        <f t="shared" si="9"/>
        <v>0</v>
      </c>
    </row>
    <row r="59" spans="1:29" outlineLevel="4" x14ac:dyDescent="0.25">
      <c r="E59" s="23" t="str">
        <f t="shared" ref="E59:AC59" si="10">E$50</f>
        <v xml:space="preserve">Net totex available for adjustment - standard enhancement - materials, plant &amp; equipment - real (WWN+) </v>
      </c>
      <c r="F59" s="1"/>
      <c r="G59" s="1" t="str">
        <f t="shared" si="10"/>
        <v>£m</v>
      </c>
      <c r="H59" s="1">
        <f t="shared" si="10"/>
        <v>0</v>
      </c>
      <c r="I59" s="1"/>
      <c r="J59" s="1"/>
      <c r="K59" s="1"/>
      <c r="L59" s="1"/>
      <c r="M59" s="1"/>
      <c r="N59" s="1"/>
      <c r="O59" s="1"/>
      <c r="P59" s="1"/>
      <c r="Q59" s="1"/>
      <c r="R59" s="1"/>
      <c r="S59" s="1"/>
      <c r="T59" s="1"/>
      <c r="U59" s="1"/>
      <c r="V59" s="1">
        <f t="shared" si="10"/>
        <v>0</v>
      </c>
      <c r="W59" s="1">
        <f t="shared" si="10"/>
        <v>0</v>
      </c>
      <c r="X59" s="1">
        <f t="shared" si="10"/>
        <v>0</v>
      </c>
      <c r="Y59" s="1">
        <f t="shared" si="10"/>
        <v>0</v>
      </c>
      <c r="Z59" s="1">
        <f t="shared" si="10"/>
        <v>0</v>
      </c>
      <c r="AA59" s="1">
        <f t="shared" si="10"/>
        <v>0</v>
      </c>
      <c r="AB59" s="1">
        <f t="shared" si="10"/>
        <v>0</v>
      </c>
      <c r="AC59" s="1">
        <f t="shared" si="10"/>
        <v>0</v>
      </c>
    </row>
    <row r="60" spans="1:29" outlineLevel="4" x14ac:dyDescent="0.25">
      <c r="E60" s="23" t="str">
        <f t="shared" ref="E60:AC60" si="11">E$51</f>
        <v xml:space="preserve">Net totex available for adjustment - standard enhancement - materials, plant &amp; equipment - real (BIO) </v>
      </c>
      <c r="F60" s="1"/>
      <c r="G60" s="1" t="str">
        <f t="shared" si="11"/>
        <v>£m</v>
      </c>
      <c r="H60" s="1">
        <f t="shared" si="11"/>
        <v>0</v>
      </c>
      <c r="I60" s="1"/>
      <c r="J60" s="1"/>
      <c r="K60" s="1"/>
      <c r="L60" s="1"/>
      <c r="M60" s="1"/>
      <c r="N60" s="1"/>
      <c r="O60" s="1"/>
      <c r="P60" s="1"/>
      <c r="Q60" s="1"/>
      <c r="R60" s="1"/>
      <c r="S60" s="1"/>
      <c r="T60" s="1"/>
      <c r="U60" s="1"/>
      <c r="V60" s="1">
        <f t="shared" si="11"/>
        <v>0</v>
      </c>
      <c r="W60" s="1">
        <f t="shared" si="11"/>
        <v>0</v>
      </c>
      <c r="X60" s="1">
        <f t="shared" si="11"/>
        <v>0</v>
      </c>
      <c r="Y60" s="1">
        <f t="shared" si="11"/>
        <v>0</v>
      </c>
      <c r="Z60" s="1">
        <f t="shared" si="11"/>
        <v>0</v>
      </c>
      <c r="AA60" s="1">
        <f t="shared" si="11"/>
        <v>0</v>
      </c>
      <c r="AB60" s="1">
        <f t="shared" si="11"/>
        <v>0</v>
      </c>
      <c r="AC60" s="1">
        <f t="shared" si="11"/>
        <v>0</v>
      </c>
    </row>
    <row r="61" spans="1:29" outlineLevel="4" x14ac:dyDescent="0.25">
      <c r="E61" s="23" t="str">
        <f t="shared" ref="E61:AC61" si="12">E$52</f>
        <v xml:space="preserve">Net totex available for adjustment - standard enhancement - materials, plant &amp; equipment - real (ADDN1) </v>
      </c>
      <c r="F61" s="1"/>
      <c r="G61" s="1" t="str">
        <f t="shared" si="12"/>
        <v>£m</v>
      </c>
      <c r="H61" s="1">
        <f t="shared" si="12"/>
        <v>0</v>
      </c>
      <c r="I61" s="1"/>
      <c r="J61" s="1"/>
      <c r="K61" s="1"/>
      <c r="L61" s="1"/>
      <c r="M61" s="1"/>
      <c r="N61" s="1"/>
      <c r="O61" s="1"/>
      <c r="P61" s="1"/>
      <c r="Q61" s="1"/>
      <c r="R61" s="1"/>
      <c r="S61" s="1"/>
      <c r="T61" s="1"/>
      <c r="U61" s="1"/>
      <c r="V61" s="1">
        <f t="shared" si="12"/>
        <v>0</v>
      </c>
      <c r="W61" s="1">
        <f t="shared" si="12"/>
        <v>0</v>
      </c>
      <c r="X61" s="1">
        <f t="shared" si="12"/>
        <v>0</v>
      </c>
      <c r="Y61" s="1">
        <f t="shared" si="12"/>
        <v>0</v>
      </c>
      <c r="Z61" s="1">
        <f t="shared" si="12"/>
        <v>0</v>
      </c>
      <c r="AA61" s="1">
        <f t="shared" si="12"/>
        <v>0</v>
      </c>
      <c r="AB61" s="1">
        <f t="shared" si="12"/>
        <v>0</v>
      </c>
      <c r="AC61" s="1">
        <f t="shared" si="12"/>
        <v>0</v>
      </c>
    </row>
    <row r="62" spans="1:29" outlineLevel="4" x14ac:dyDescent="0.25">
      <c r="E62" s="23" t="str">
        <f t="shared" ref="E62:AC62" si="13">E$53</f>
        <v xml:space="preserve">Net totex available for adjustment - standard enhancement - materials, plant &amp; equipment - real (ADDN2) </v>
      </c>
      <c r="F62" s="1"/>
      <c r="G62" s="1" t="str">
        <f t="shared" si="13"/>
        <v>£m</v>
      </c>
      <c r="H62" s="1">
        <f t="shared" si="13"/>
        <v>0</v>
      </c>
      <c r="I62" s="1"/>
      <c r="J62" s="1"/>
      <c r="K62" s="1"/>
      <c r="L62" s="1"/>
      <c r="M62" s="1"/>
      <c r="N62" s="1"/>
      <c r="O62" s="1"/>
      <c r="P62" s="1"/>
      <c r="Q62" s="1"/>
      <c r="R62" s="1"/>
      <c r="S62" s="1"/>
      <c r="T62" s="1"/>
      <c r="U62" s="1"/>
      <c r="V62" s="1">
        <f t="shared" si="13"/>
        <v>0</v>
      </c>
      <c r="W62" s="1">
        <f t="shared" si="13"/>
        <v>0</v>
      </c>
      <c r="X62" s="1">
        <f t="shared" si="13"/>
        <v>0</v>
      </c>
      <c r="Y62" s="1">
        <f t="shared" si="13"/>
        <v>0</v>
      </c>
      <c r="Z62" s="1">
        <f t="shared" si="13"/>
        <v>0</v>
      </c>
      <c r="AA62" s="1">
        <f t="shared" si="13"/>
        <v>0</v>
      </c>
      <c r="AB62" s="1">
        <f t="shared" si="13"/>
        <v>0</v>
      </c>
      <c r="AC62" s="1">
        <f t="shared" si="13"/>
        <v>0</v>
      </c>
    </row>
    <row r="63" spans="1:29" outlineLevel="3" x14ac:dyDescent="0.25">
      <c r="E63" s="23" t="str">
        <f t="shared" ref="E63:AC63" si="14">E$31</f>
        <v>Real adjustment factor for materials, plant &amp; equipment</v>
      </c>
      <c r="F63" s="2"/>
      <c r="G63" s="2" t="str">
        <f t="shared" si="14"/>
        <v>%</v>
      </c>
      <c r="H63" s="2"/>
      <c r="I63" s="2"/>
      <c r="J63" s="2"/>
      <c r="K63" s="2"/>
      <c r="L63" s="2"/>
      <c r="M63" s="2"/>
      <c r="N63" s="2"/>
      <c r="O63" s="2"/>
      <c r="P63" s="2"/>
      <c r="Q63" s="2"/>
      <c r="R63" s="2"/>
      <c r="S63" s="2"/>
      <c r="T63" s="2"/>
      <c r="U63" s="2"/>
      <c r="V63" s="2">
        <f>V$31</f>
        <v>0</v>
      </c>
      <c r="W63" s="2">
        <f t="shared" si="14"/>
        <v>0</v>
      </c>
      <c r="X63" s="2">
        <f t="shared" si="14"/>
        <v>0</v>
      </c>
      <c r="Y63" s="2">
        <f t="shared" si="14"/>
        <v>0</v>
      </c>
      <c r="Z63" s="2">
        <f t="shared" si="14"/>
        <v>0</v>
      </c>
      <c r="AA63" s="2">
        <f t="shared" si="14"/>
        <v>0</v>
      </c>
      <c r="AB63" s="2">
        <f t="shared" si="14"/>
        <v>0</v>
      </c>
      <c r="AC63" s="2">
        <f t="shared" si="14"/>
        <v>0</v>
      </c>
    </row>
    <row r="64" spans="1:29" outlineLevel="3" x14ac:dyDescent="0.25">
      <c r="A64" s="11"/>
      <c r="B64" s="11"/>
      <c r="C64" s="18"/>
      <c r="D64" s="19"/>
      <c r="E64" s="12" t="str">
        <f>Time!E$54</f>
        <v>Forecast period flag</v>
      </c>
      <c r="F64" s="3"/>
      <c r="G64" s="3" t="str">
        <f>Time!G$54</f>
        <v>flag</v>
      </c>
      <c r="H64" s="3"/>
      <c r="I64" s="3"/>
      <c r="J64" s="3"/>
      <c r="K64" s="3"/>
      <c r="L64" s="3"/>
      <c r="M64" s="3"/>
      <c r="N64" s="3"/>
      <c r="O64" s="3"/>
      <c r="P64" s="3"/>
      <c r="Q64" s="3"/>
      <c r="R64" s="3"/>
      <c r="S64" s="3"/>
      <c r="T64" s="3"/>
      <c r="U64" s="3"/>
      <c r="V64" s="3">
        <f>Time!V$54</f>
        <v>0</v>
      </c>
      <c r="W64" s="3">
        <f>Time!W$54</f>
        <v>1</v>
      </c>
      <c r="X64" s="3">
        <f>Time!X$54</f>
        <v>1</v>
      </c>
      <c r="Y64" s="3">
        <f>Time!Y$54</f>
        <v>1</v>
      </c>
      <c r="Z64" s="3">
        <f>Time!Z$54</f>
        <v>1</v>
      </c>
      <c r="AA64" s="3">
        <f>Time!AA$54</f>
        <v>1</v>
      </c>
      <c r="AB64" s="3">
        <f>Time!AB$54</f>
        <v>1</v>
      </c>
      <c r="AC64" s="3">
        <f>Time!AC$54</f>
        <v>0</v>
      </c>
    </row>
    <row r="65" spans="2:29" outlineLevel="3" x14ac:dyDescent="0.25">
      <c r="E65" s="23" t="s">
        <v>664</v>
      </c>
      <c r="G65" s="23" t="s">
        <v>148</v>
      </c>
      <c r="H65" s="1">
        <f t="shared" ref="H65:H70" si="15">SUM(J65:AB65)</f>
        <v>0</v>
      </c>
      <c r="J65" s="1"/>
      <c r="K65" s="1"/>
      <c r="L65" s="1"/>
      <c r="M65" s="1"/>
      <c r="N65" s="1"/>
      <c r="O65" s="1"/>
      <c r="P65" s="1"/>
      <c r="Q65" s="1"/>
      <c r="R65" s="1"/>
      <c r="S65" s="1"/>
      <c r="T65" s="1"/>
      <c r="U65" s="1"/>
      <c r="V65" s="1">
        <f t="shared" ref="V65:AC70" si="16">IF(V$64=1,V57*V$63,0)</f>
        <v>0</v>
      </c>
      <c r="W65" s="1">
        <f t="shared" si="16"/>
        <v>0</v>
      </c>
      <c r="X65" s="1">
        <f t="shared" si="16"/>
        <v>0</v>
      </c>
      <c r="Y65" s="1">
        <f t="shared" si="16"/>
        <v>0</v>
      </c>
      <c r="Z65" s="1">
        <f t="shared" si="16"/>
        <v>0</v>
      </c>
      <c r="AA65" s="1">
        <f t="shared" si="16"/>
        <v>0</v>
      </c>
      <c r="AB65" s="1">
        <f t="shared" si="16"/>
        <v>0</v>
      </c>
      <c r="AC65" s="1">
        <f t="shared" si="16"/>
        <v>0</v>
      </c>
    </row>
    <row r="66" spans="2:29" outlineLevel="4" x14ac:dyDescent="0.25">
      <c r="E66" s="23" t="s">
        <v>665</v>
      </c>
      <c r="G66" s="23" t="s">
        <v>148</v>
      </c>
      <c r="H66" s="1">
        <f t="shared" si="15"/>
        <v>0</v>
      </c>
      <c r="J66" s="1"/>
      <c r="K66" s="1"/>
      <c r="L66" s="1"/>
      <c r="M66" s="1"/>
      <c r="N66" s="1"/>
      <c r="O66" s="1"/>
      <c r="P66" s="1"/>
      <c r="Q66" s="1"/>
      <c r="R66" s="1"/>
      <c r="S66" s="1"/>
      <c r="T66" s="1"/>
      <c r="U66" s="1"/>
      <c r="V66" s="1">
        <f t="shared" si="16"/>
        <v>0</v>
      </c>
      <c r="W66" s="1">
        <f t="shared" si="16"/>
        <v>0</v>
      </c>
      <c r="X66" s="1">
        <f t="shared" si="16"/>
        <v>0</v>
      </c>
      <c r="Y66" s="1">
        <f t="shared" si="16"/>
        <v>0</v>
      </c>
      <c r="Z66" s="1">
        <f t="shared" si="16"/>
        <v>0</v>
      </c>
      <c r="AA66" s="1">
        <f t="shared" si="16"/>
        <v>0</v>
      </c>
      <c r="AB66" s="1">
        <f t="shared" si="16"/>
        <v>0</v>
      </c>
      <c r="AC66" s="1">
        <f t="shared" si="16"/>
        <v>0</v>
      </c>
    </row>
    <row r="67" spans="2:29" outlineLevel="4" x14ac:dyDescent="0.25">
      <c r="E67" s="23" t="s">
        <v>666</v>
      </c>
      <c r="G67" s="23" t="s">
        <v>148</v>
      </c>
      <c r="H67" s="1">
        <f t="shared" si="15"/>
        <v>0</v>
      </c>
      <c r="J67" s="1"/>
      <c r="K67" s="1"/>
      <c r="L67" s="1"/>
      <c r="M67" s="1"/>
      <c r="N67" s="1"/>
      <c r="O67" s="1"/>
      <c r="P67" s="1"/>
      <c r="Q67" s="1"/>
      <c r="R67" s="1"/>
      <c r="S67" s="1"/>
      <c r="T67" s="1"/>
      <c r="U67" s="1"/>
      <c r="V67" s="1">
        <f t="shared" si="16"/>
        <v>0</v>
      </c>
      <c r="W67" s="1">
        <f t="shared" si="16"/>
        <v>0</v>
      </c>
      <c r="X67" s="1">
        <f t="shared" si="16"/>
        <v>0</v>
      </c>
      <c r="Y67" s="1">
        <f t="shared" si="16"/>
        <v>0</v>
      </c>
      <c r="Z67" s="1">
        <f t="shared" si="16"/>
        <v>0</v>
      </c>
      <c r="AA67" s="1">
        <f t="shared" si="16"/>
        <v>0</v>
      </c>
      <c r="AB67" s="1">
        <f t="shared" si="16"/>
        <v>0</v>
      </c>
      <c r="AC67" s="1">
        <f t="shared" si="16"/>
        <v>0</v>
      </c>
    </row>
    <row r="68" spans="2:29" outlineLevel="4" x14ac:dyDescent="0.25">
      <c r="E68" s="23" t="s">
        <v>667</v>
      </c>
      <c r="G68" s="23" t="s">
        <v>148</v>
      </c>
      <c r="H68" s="1">
        <f t="shared" si="15"/>
        <v>0</v>
      </c>
      <c r="J68" s="1"/>
      <c r="K68" s="1"/>
      <c r="L68" s="1"/>
      <c r="M68" s="1"/>
      <c r="N68" s="1"/>
      <c r="O68" s="1"/>
      <c r="P68" s="1"/>
      <c r="Q68" s="1"/>
      <c r="R68" s="1"/>
      <c r="S68" s="1"/>
      <c r="T68" s="1"/>
      <c r="U68" s="1"/>
      <c r="V68" s="1">
        <f>IF(V$64=1,V60*V$63,0)</f>
        <v>0</v>
      </c>
      <c r="W68" s="1">
        <f t="shared" si="16"/>
        <v>0</v>
      </c>
      <c r="X68" s="1">
        <f t="shared" si="16"/>
        <v>0</v>
      </c>
      <c r="Y68" s="1">
        <f t="shared" si="16"/>
        <v>0</v>
      </c>
      <c r="Z68" s="1">
        <f t="shared" si="16"/>
        <v>0</v>
      </c>
      <c r="AA68" s="1">
        <f t="shared" si="16"/>
        <v>0</v>
      </c>
      <c r="AB68" s="1">
        <f t="shared" si="16"/>
        <v>0</v>
      </c>
      <c r="AC68" s="1">
        <f t="shared" si="16"/>
        <v>0</v>
      </c>
    </row>
    <row r="69" spans="2:29" outlineLevel="4" x14ac:dyDescent="0.25">
      <c r="E69" s="23" t="s">
        <v>668</v>
      </c>
      <c r="G69" s="23" t="s">
        <v>148</v>
      </c>
      <c r="H69" s="1">
        <f t="shared" si="15"/>
        <v>0</v>
      </c>
      <c r="J69" s="1"/>
      <c r="K69" s="1"/>
      <c r="L69" s="1"/>
      <c r="M69" s="1"/>
      <c r="N69" s="1"/>
      <c r="O69" s="1"/>
      <c r="P69" s="1"/>
      <c r="Q69" s="1"/>
      <c r="R69" s="1"/>
      <c r="S69" s="1"/>
      <c r="T69" s="1"/>
      <c r="U69" s="1"/>
      <c r="V69" s="1">
        <f t="shared" si="16"/>
        <v>0</v>
      </c>
      <c r="W69" s="1">
        <f t="shared" si="16"/>
        <v>0</v>
      </c>
      <c r="X69" s="1">
        <f t="shared" si="16"/>
        <v>0</v>
      </c>
      <c r="Y69" s="1">
        <f t="shared" si="16"/>
        <v>0</v>
      </c>
      <c r="Z69" s="1">
        <f t="shared" si="16"/>
        <v>0</v>
      </c>
      <c r="AA69" s="1">
        <f t="shared" si="16"/>
        <v>0</v>
      </c>
      <c r="AB69" s="1">
        <f t="shared" si="16"/>
        <v>0</v>
      </c>
      <c r="AC69" s="1">
        <f t="shared" si="16"/>
        <v>0</v>
      </c>
    </row>
    <row r="70" spans="2:29" outlineLevel="4" x14ac:dyDescent="0.25">
      <c r="E70" s="23" t="s">
        <v>669</v>
      </c>
      <c r="G70" s="23" t="s">
        <v>148</v>
      </c>
      <c r="H70" s="1">
        <f t="shared" si="15"/>
        <v>0</v>
      </c>
      <c r="J70" s="1"/>
      <c r="K70" s="1"/>
      <c r="L70" s="1"/>
      <c r="M70" s="1"/>
      <c r="N70" s="1"/>
      <c r="O70" s="1"/>
      <c r="P70" s="1"/>
      <c r="Q70" s="1"/>
      <c r="R70" s="1"/>
      <c r="S70" s="1"/>
      <c r="T70" s="1"/>
      <c r="U70" s="1"/>
      <c r="V70" s="1">
        <f t="shared" si="16"/>
        <v>0</v>
      </c>
      <c r="W70" s="1">
        <f t="shared" si="16"/>
        <v>0</v>
      </c>
      <c r="X70" s="1">
        <f t="shared" si="16"/>
        <v>0</v>
      </c>
      <c r="Y70" s="1">
        <f t="shared" si="16"/>
        <v>0</v>
      </c>
      <c r="Z70" s="1">
        <f t="shared" si="16"/>
        <v>0</v>
      </c>
      <c r="AA70" s="1">
        <f t="shared" si="16"/>
        <v>0</v>
      </c>
      <c r="AB70" s="1">
        <f t="shared" si="16"/>
        <v>0</v>
      </c>
      <c r="AC70" s="1">
        <f t="shared" si="16"/>
        <v>0</v>
      </c>
    </row>
    <row r="71" spans="2:29" outlineLevel="2" x14ac:dyDescent="0.25"/>
    <row r="72" spans="2:29" outlineLevel="2" x14ac:dyDescent="0.25"/>
    <row r="73" spans="2:29" outlineLevel="2" x14ac:dyDescent="0.25">
      <c r="B73" s="22" t="s">
        <v>670</v>
      </c>
    </row>
    <row r="74" spans="2:29" outlineLevel="3" x14ac:dyDescent="0.25">
      <c r="E74" s="23" t="str">
        <f t="shared" ref="E74:AC74" si="17">E$65</f>
        <v xml:space="preserve">Net totex post adjustment - standard enhancement - materials, plant &amp; equipment - real (WR) </v>
      </c>
      <c r="F74" s="1"/>
      <c r="G74" s="1" t="str">
        <f t="shared" si="17"/>
        <v>£m</v>
      </c>
      <c r="H74" s="1">
        <f t="shared" si="17"/>
        <v>0</v>
      </c>
      <c r="I74" s="1"/>
      <c r="J74" s="1"/>
      <c r="K74" s="1"/>
      <c r="L74" s="1"/>
      <c r="M74" s="1"/>
      <c r="N74" s="1"/>
      <c r="O74" s="1"/>
      <c r="P74" s="1"/>
      <c r="Q74" s="1"/>
      <c r="R74" s="1"/>
      <c r="S74" s="1"/>
      <c r="T74" s="1"/>
      <c r="U74" s="1"/>
      <c r="V74" s="1">
        <f t="shared" si="17"/>
        <v>0</v>
      </c>
      <c r="W74" s="1">
        <f t="shared" si="17"/>
        <v>0</v>
      </c>
      <c r="X74" s="1">
        <f t="shared" si="17"/>
        <v>0</v>
      </c>
      <c r="Y74" s="1">
        <f t="shared" si="17"/>
        <v>0</v>
      </c>
      <c r="Z74" s="1">
        <f t="shared" si="17"/>
        <v>0</v>
      </c>
      <c r="AA74" s="1">
        <f t="shared" si="17"/>
        <v>0</v>
      </c>
      <c r="AB74" s="1">
        <f t="shared" si="17"/>
        <v>0</v>
      </c>
      <c r="AC74" s="1">
        <f t="shared" si="17"/>
        <v>0</v>
      </c>
    </row>
    <row r="75" spans="2:29" outlineLevel="4" x14ac:dyDescent="0.25">
      <c r="E75" s="23" t="str">
        <f t="shared" ref="E75:AC75" si="18">E$66</f>
        <v xml:space="preserve">Net totex post adjustment - standard enhancement - materials, plant &amp; equipment - real (WN+) </v>
      </c>
      <c r="F75" s="1"/>
      <c r="G75" s="1" t="str">
        <f t="shared" si="18"/>
        <v>£m</v>
      </c>
      <c r="H75" s="1">
        <f t="shared" si="18"/>
        <v>0</v>
      </c>
      <c r="I75" s="1"/>
      <c r="J75" s="1"/>
      <c r="K75" s="1"/>
      <c r="L75" s="1"/>
      <c r="M75" s="1"/>
      <c r="N75" s="1"/>
      <c r="O75" s="1"/>
      <c r="P75" s="1"/>
      <c r="Q75" s="1"/>
      <c r="R75" s="1"/>
      <c r="S75" s="1"/>
      <c r="T75" s="1"/>
      <c r="U75" s="1"/>
      <c r="V75" s="1">
        <f t="shared" si="18"/>
        <v>0</v>
      </c>
      <c r="W75" s="1">
        <f t="shared" si="18"/>
        <v>0</v>
      </c>
      <c r="X75" s="1">
        <f t="shared" si="18"/>
        <v>0</v>
      </c>
      <c r="Y75" s="1">
        <f t="shared" si="18"/>
        <v>0</v>
      </c>
      <c r="Z75" s="1">
        <f t="shared" si="18"/>
        <v>0</v>
      </c>
      <c r="AA75" s="1">
        <f t="shared" si="18"/>
        <v>0</v>
      </c>
      <c r="AB75" s="1">
        <f t="shared" si="18"/>
        <v>0</v>
      </c>
      <c r="AC75" s="1">
        <f t="shared" si="18"/>
        <v>0</v>
      </c>
    </row>
    <row r="76" spans="2:29" outlineLevel="4" x14ac:dyDescent="0.25">
      <c r="E76" s="23" t="str">
        <f t="shared" ref="E76:AC76" si="19">E$67</f>
        <v xml:space="preserve">Net totex post adjustment - standard enhancement - materials, plant &amp; equipment - real (WWN+) </v>
      </c>
      <c r="F76" s="1"/>
      <c r="G76" s="1" t="str">
        <f t="shared" si="19"/>
        <v>£m</v>
      </c>
      <c r="H76" s="1">
        <f t="shared" si="19"/>
        <v>0</v>
      </c>
      <c r="I76" s="1"/>
      <c r="J76" s="1"/>
      <c r="K76" s="1"/>
      <c r="L76" s="1"/>
      <c r="M76" s="1"/>
      <c r="N76" s="1"/>
      <c r="O76" s="1"/>
      <c r="P76" s="1"/>
      <c r="Q76" s="1"/>
      <c r="R76" s="1"/>
      <c r="S76" s="1"/>
      <c r="T76" s="1"/>
      <c r="U76" s="1"/>
      <c r="V76" s="1">
        <f t="shared" si="19"/>
        <v>0</v>
      </c>
      <c r="W76" s="1">
        <f t="shared" si="19"/>
        <v>0</v>
      </c>
      <c r="X76" s="1">
        <f t="shared" si="19"/>
        <v>0</v>
      </c>
      <c r="Y76" s="1">
        <f t="shared" si="19"/>
        <v>0</v>
      </c>
      <c r="Z76" s="1">
        <f t="shared" si="19"/>
        <v>0</v>
      </c>
      <c r="AA76" s="1">
        <f t="shared" si="19"/>
        <v>0</v>
      </c>
      <c r="AB76" s="1">
        <f t="shared" si="19"/>
        <v>0</v>
      </c>
      <c r="AC76" s="1">
        <f t="shared" si="19"/>
        <v>0</v>
      </c>
    </row>
    <row r="77" spans="2:29" outlineLevel="4" x14ac:dyDescent="0.25">
      <c r="E77" s="23" t="str">
        <f t="shared" ref="E77:AC77" si="20">E$68</f>
        <v xml:space="preserve">Net totex post adjustment - standard enhancement - materials, plant &amp; equipment - real (BIO) </v>
      </c>
      <c r="F77" s="1"/>
      <c r="G77" s="1" t="str">
        <f t="shared" si="20"/>
        <v>£m</v>
      </c>
      <c r="H77" s="1">
        <f t="shared" si="20"/>
        <v>0</v>
      </c>
      <c r="I77" s="1"/>
      <c r="J77" s="1"/>
      <c r="K77" s="1"/>
      <c r="L77" s="1"/>
      <c r="M77" s="1"/>
      <c r="N77" s="1"/>
      <c r="O77" s="1"/>
      <c r="P77" s="1"/>
      <c r="Q77" s="1"/>
      <c r="R77" s="1"/>
      <c r="S77" s="1"/>
      <c r="T77" s="1"/>
      <c r="U77" s="1"/>
      <c r="V77" s="1">
        <f t="shared" si="20"/>
        <v>0</v>
      </c>
      <c r="W77" s="1">
        <f t="shared" si="20"/>
        <v>0</v>
      </c>
      <c r="X77" s="1">
        <f t="shared" si="20"/>
        <v>0</v>
      </c>
      <c r="Y77" s="1">
        <f t="shared" si="20"/>
        <v>0</v>
      </c>
      <c r="Z77" s="1">
        <f t="shared" si="20"/>
        <v>0</v>
      </c>
      <c r="AA77" s="1">
        <f t="shared" si="20"/>
        <v>0</v>
      </c>
      <c r="AB77" s="1">
        <f t="shared" si="20"/>
        <v>0</v>
      </c>
      <c r="AC77" s="1">
        <f t="shared" si="20"/>
        <v>0</v>
      </c>
    </row>
    <row r="78" spans="2:29" outlineLevel="4" x14ac:dyDescent="0.25">
      <c r="E78" s="23" t="str">
        <f t="shared" ref="E78:AC78" si="21">E$69</f>
        <v xml:space="preserve">Net totex post adjustment - standard enhancement - materials, plant &amp; equipment - real (ADDN1) </v>
      </c>
      <c r="F78" s="1"/>
      <c r="G78" s="1" t="str">
        <f t="shared" si="21"/>
        <v>£m</v>
      </c>
      <c r="H78" s="1">
        <f t="shared" si="21"/>
        <v>0</v>
      </c>
      <c r="I78" s="1"/>
      <c r="J78" s="1"/>
      <c r="K78" s="1"/>
      <c r="L78" s="1"/>
      <c r="M78" s="1"/>
      <c r="N78" s="1"/>
      <c r="O78" s="1"/>
      <c r="P78" s="1"/>
      <c r="Q78" s="1"/>
      <c r="R78" s="1"/>
      <c r="S78" s="1"/>
      <c r="T78" s="1"/>
      <c r="U78" s="1"/>
      <c r="V78" s="1">
        <f t="shared" si="21"/>
        <v>0</v>
      </c>
      <c r="W78" s="1">
        <f t="shared" si="21"/>
        <v>0</v>
      </c>
      <c r="X78" s="1">
        <f t="shared" si="21"/>
        <v>0</v>
      </c>
      <c r="Y78" s="1">
        <f t="shared" si="21"/>
        <v>0</v>
      </c>
      <c r="Z78" s="1">
        <f t="shared" si="21"/>
        <v>0</v>
      </c>
      <c r="AA78" s="1">
        <f t="shared" si="21"/>
        <v>0</v>
      </c>
      <c r="AB78" s="1">
        <f t="shared" si="21"/>
        <v>0</v>
      </c>
      <c r="AC78" s="1">
        <f t="shared" si="21"/>
        <v>0</v>
      </c>
    </row>
    <row r="79" spans="2:29" outlineLevel="4" x14ac:dyDescent="0.25">
      <c r="E79" s="23" t="str">
        <f t="shared" ref="E79:AC79" si="22">E$70</f>
        <v xml:space="preserve">Net totex post adjustment - standard enhancement - materials, plant &amp; equipment - real (ADDN2) </v>
      </c>
      <c r="F79" s="1"/>
      <c r="G79" s="1" t="str">
        <f t="shared" si="22"/>
        <v>£m</v>
      </c>
      <c r="H79" s="1">
        <f t="shared" si="22"/>
        <v>0</v>
      </c>
      <c r="I79" s="1"/>
      <c r="J79" s="1"/>
      <c r="K79" s="1"/>
      <c r="L79" s="1"/>
      <c r="M79" s="1"/>
      <c r="N79" s="1"/>
      <c r="O79" s="1"/>
      <c r="P79" s="1"/>
      <c r="Q79" s="1"/>
      <c r="R79" s="1"/>
      <c r="S79" s="1"/>
      <c r="T79" s="1"/>
      <c r="U79" s="1"/>
      <c r="V79" s="1">
        <f t="shared" si="22"/>
        <v>0</v>
      </c>
      <c r="W79" s="1">
        <f t="shared" si="22"/>
        <v>0</v>
      </c>
      <c r="X79" s="1">
        <f t="shared" si="22"/>
        <v>0</v>
      </c>
      <c r="Y79" s="1">
        <f t="shared" si="22"/>
        <v>0</v>
      </c>
      <c r="Z79" s="1">
        <f t="shared" si="22"/>
        <v>0</v>
      </c>
      <c r="AA79" s="1">
        <f t="shared" si="22"/>
        <v>0</v>
      </c>
      <c r="AB79" s="1">
        <f t="shared" si="22"/>
        <v>0</v>
      </c>
      <c r="AC79" s="1">
        <f t="shared" si="22"/>
        <v>0</v>
      </c>
    </row>
    <row r="80" spans="2:29" outlineLevel="3" x14ac:dyDescent="0.25">
      <c r="E80" s="23" t="str">
        <f t="shared" ref="E80:AC80" si="23">E$48</f>
        <v xml:space="preserve">Net totex available for adjustment - standard enhancement - materials, plant &amp; equipment - real (WR) </v>
      </c>
      <c r="F80" s="1"/>
      <c r="G80" s="1" t="str">
        <f t="shared" si="23"/>
        <v>£m</v>
      </c>
      <c r="H80" s="1">
        <f>H$48</f>
        <v>0</v>
      </c>
      <c r="I80" s="1"/>
      <c r="J80" s="1"/>
      <c r="K80" s="1"/>
      <c r="L80" s="1"/>
      <c r="M80" s="1"/>
      <c r="N80" s="1"/>
      <c r="O80" s="1"/>
      <c r="P80" s="1"/>
      <c r="Q80" s="1"/>
      <c r="R80" s="1"/>
      <c r="S80" s="1"/>
      <c r="T80" s="1"/>
      <c r="U80" s="1"/>
      <c r="V80" s="1">
        <f t="shared" si="23"/>
        <v>0</v>
      </c>
      <c r="W80" s="1">
        <f t="shared" si="23"/>
        <v>0</v>
      </c>
      <c r="X80" s="1">
        <f t="shared" si="23"/>
        <v>0</v>
      </c>
      <c r="Y80" s="1">
        <f t="shared" si="23"/>
        <v>0</v>
      </c>
      <c r="Z80" s="1">
        <f t="shared" si="23"/>
        <v>0</v>
      </c>
      <c r="AA80" s="1">
        <f t="shared" si="23"/>
        <v>0</v>
      </c>
      <c r="AB80" s="1">
        <f t="shared" si="23"/>
        <v>0</v>
      </c>
      <c r="AC80" s="1">
        <f t="shared" si="23"/>
        <v>0</v>
      </c>
    </row>
    <row r="81" spans="1:29" outlineLevel="4" x14ac:dyDescent="0.25">
      <c r="E81" s="23" t="str">
        <f t="shared" ref="E81:AC81" si="24">E$49</f>
        <v xml:space="preserve">Net totex available for adjustment - standard enhancement - materials, plant &amp; equipment - real (WN+) </v>
      </c>
      <c r="F81" s="1"/>
      <c r="G81" s="1" t="str">
        <f t="shared" si="24"/>
        <v>£m</v>
      </c>
      <c r="H81" s="1">
        <f t="shared" si="24"/>
        <v>0</v>
      </c>
      <c r="I81" s="1"/>
      <c r="J81" s="1"/>
      <c r="K81" s="1"/>
      <c r="L81" s="1"/>
      <c r="M81" s="1"/>
      <c r="N81" s="1"/>
      <c r="O81" s="1"/>
      <c r="P81" s="1"/>
      <c r="Q81" s="1"/>
      <c r="R81" s="1"/>
      <c r="S81" s="1"/>
      <c r="T81" s="1"/>
      <c r="U81" s="1"/>
      <c r="V81" s="1">
        <f t="shared" si="24"/>
        <v>0</v>
      </c>
      <c r="W81" s="1">
        <f t="shared" si="24"/>
        <v>0</v>
      </c>
      <c r="X81" s="1">
        <f t="shared" si="24"/>
        <v>0</v>
      </c>
      <c r="Y81" s="1">
        <f t="shared" si="24"/>
        <v>0</v>
      </c>
      <c r="Z81" s="1">
        <f t="shared" si="24"/>
        <v>0</v>
      </c>
      <c r="AA81" s="1">
        <f t="shared" si="24"/>
        <v>0</v>
      </c>
      <c r="AB81" s="1">
        <f t="shared" si="24"/>
        <v>0</v>
      </c>
      <c r="AC81" s="1">
        <f t="shared" si="24"/>
        <v>0</v>
      </c>
    </row>
    <row r="82" spans="1:29" outlineLevel="4" x14ac:dyDescent="0.25">
      <c r="E82" s="23" t="str">
        <f t="shared" ref="E82:AC82" si="25">E$50</f>
        <v xml:space="preserve">Net totex available for adjustment - standard enhancement - materials, plant &amp; equipment - real (WWN+) </v>
      </c>
      <c r="F82" s="1"/>
      <c r="G82" s="1" t="str">
        <f t="shared" si="25"/>
        <v>£m</v>
      </c>
      <c r="H82" s="1">
        <f t="shared" si="25"/>
        <v>0</v>
      </c>
      <c r="I82" s="1"/>
      <c r="J82" s="1"/>
      <c r="K82" s="1"/>
      <c r="L82" s="1"/>
      <c r="M82" s="1"/>
      <c r="N82" s="1"/>
      <c r="O82" s="1"/>
      <c r="P82" s="1"/>
      <c r="Q82" s="1"/>
      <c r="R82" s="1"/>
      <c r="S82" s="1"/>
      <c r="T82" s="1"/>
      <c r="U82" s="1"/>
      <c r="V82" s="1">
        <f t="shared" si="25"/>
        <v>0</v>
      </c>
      <c r="W82" s="1">
        <f t="shared" si="25"/>
        <v>0</v>
      </c>
      <c r="X82" s="1">
        <f t="shared" si="25"/>
        <v>0</v>
      </c>
      <c r="Y82" s="1">
        <f t="shared" si="25"/>
        <v>0</v>
      </c>
      <c r="Z82" s="1">
        <f t="shared" si="25"/>
        <v>0</v>
      </c>
      <c r="AA82" s="1">
        <f t="shared" si="25"/>
        <v>0</v>
      </c>
      <c r="AB82" s="1">
        <f t="shared" si="25"/>
        <v>0</v>
      </c>
      <c r="AC82" s="1">
        <f t="shared" si="25"/>
        <v>0</v>
      </c>
    </row>
    <row r="83" spans="1:29" outlineLevel="4" x14ac:dyDescent="0.25">
      <c r="E83" s="23" t="str">
        <f t="shared" ref="E83:AC83" si="26">E$51</f>
        <v xml:space="preserve">Net totex available for adjustment - standard enhancement - materials, plant &amp; equipment - real (BIO) </v>
      </c>
      <c r="F83" s="1"/>
      <c r="G83" s="1" t="str">
        <f t="shared" si="26"/>
        <v>£m</v>
      </c>
      <c r="H83" s="1">
        <f t="shared" si="26"/>
        <v>0</v>
      </c>
      <c r="I83" s="1"/>
      <c r="J83" s="1"/>
      <c r="K83" s="1"/>
      <c r="L83" s="1"/>
      <c r="M83" s="1"/>
      <c r="N83" s="1"/>
      <c r="O83" s="1"/>
      <c r="P83" s="1"/>
      <c r="Q83" s="1"/>
      <c r="R83" s="1"/>
      <c r="S83" s="1"/>
      <c r="T83" s="1"/>
      <c r="U83" s="1"/>
      <c r="V83" s="1">
        <f t="shared" si="26"/>
        <v>0</v>
      </c>
      <c r="W83" s="1">
        <f t="shared" si="26"/>
        <v>0</v>
      </c>
      <c r="X83" s="1">
        <f t="shared" si="26"/>
        <v>0</v>
      </c>
      <c r="Y83" s="1">
        <f t="shared" si="26"/>
        <v>0</v>
      </c>
      <c r="Z83" s="1">
        <f t="shared" si="26"/>
        <v>0</v>
      </c>
      <c r="AA83" s="1">
        <f t="shared" si="26"/>
        <v>0</v>
      </c>
      <c r="AB83" s="1">
        <f t="shared" si="26"/>
        <v>0</v>
      </c>
      <c r="AC83" s="1">
        <f t="shared" si="26"/>
        <v>0</v>
      </c>
    </row>
    <row r="84" spans="1:29" outlineLevel="4" x14ac:dyDescent="0.25">
      <c r="E84" s="23" t="str">
        <f t="shared" ref="E84:AC84" si="27">E$52</f>
        <v xml:space="preserve">Net totex available for adjustment - standard enhancement - materials, plant &amp; equipment - real (ADDN1) </v>
      </c>
      <c r="F84" s="1"/>
      <c r="G84" s="1" t="str">
        <f t="shared" si="27"/>
        <v>£m</v>
      </c>
      <c r="H84" s="1">
        <f t="shared" si="27"/>
        <v>0</v>
      </c>
      <c r="I84" s="1"/>
      <c r="J84" s="1"/>
      <c r="K84" s="1"/>
      <c r="L84" s="1"/>
      <c r="M84" s="1"/>
      <c r="N84" s="1"/>
      <c r="O84" s="1"/>
      <c r="P84" s="1"/>
      <c r="Q84" s="1"/>
      <c r="R84" s="1"/>
      <c r="S84" s="1"/>
      <c r="T84" s="1"/>
      <c r="U84" s="1"/>
      <c r="V84" s="1">
        <f t="shared" si="27"/>
        <v>0</v>
      </c>
      <c r="W84" s="1">
        <f t="shared" si="27"/>
        <v>0</v>
      </c>
      <c r="X84" s="1">
        <f t="shared" si="27"/>
        <v>0</v>
      </c>
      <c r="Y84" s="1">
        <f t="shared" si="27"/>
        <v>0</v>
      </c>
      <c r="Z84" s="1">
        <f t="shared" si="27"/>
        <v>0</v>
      </c>
      <c r="AA84" s="1">
        <f t="shared" si="27"/>
        <v>0</v>
      </c>
      <c r="AB84" s="1">
        <f t="shared" si="27"/>
        <v>0</v>
      </c>
      <c r="AC84" s="1">
        <f t="shared" si="27"/>
        <v>0</v>
      </c>
    </row>
    <row r="85" spans="1:29" outlineLevel="4" x14ac:dyDescent="0.25">
      <c r="E85" s="23" t="str">
        <f t="shared" ref="E85:AC85" si="28">E$53</f>
        <v xml:space="preserve">Net totex available for adjustment - standard enhancement - materials, plant &amp; equipment - real (ADDN2) </v>
      </c>
      <c r="F85" s="1"/>
      <c r="G85" s="1" t="str">
        <f t="shared" si="28"/>
        <v>£m</v>
      </c>
      <c r="H85" s="1">
        <f t="shared" si="28"/>
        <v>0</v>
      </c>
      <c r="I85" s="1"/>
      <c r="J85" s="1"/>
      <c r="K85" s="1"/>
      <c r="L85" s="1"/>
      <c r="M85" s="1"/>
      <c r="N85" s="1"/>
      <c r="O85" s="1"/>
      <c r="P85" s="1"/>
      <c r="Q85" s="1"/>
      <c r="R85" s="1"/>
      <c r="S85" s="1"/>
      <c r="T85" s="1"/>
      <c r="U85" s="1"/>
      <c r="V85" s="1">
        <f t="shared" si="28"/>
        <v>0</v>
      </c>
      <c r="W85" s="1">
        <f t="shared" si="28"/>
        <v>0</v>
      </c>
      <c r="X85" s="1">
        <f t="shared" si="28"/>
        <v>0</v>
      </c>
      <c r="Y85" s="1">
        <f t="shared" si="28"/>
        <v>0</v>
      </c>
      <c r="Z85" s="1">
        <f t="shared" si="28"/>
        <v>0</v>
      </c>
      <c r="AA85" s="1">
        <f t="shared" si="28"/>
        <v>0</v>
      </c>
      <c r="AB85" s="1">
        <f t="shared" si="28"/>
        <v>0</v>
      </c>
      <c r="AC85" s="1">
        <f t="shared" si="28"/>
        <v>0</v>
      </c>
    </row>
    <row r="86" spans="1:29" outlineLevel="3" x14ac:dyDescent="0.25">
      <c r="A86" s="11"/>
      <c r="B86" s="11"/>
      <c r="C86" s="18"/>
      <c r="D86" s="19"/>
      <c r="E86" s="12" t="s">
        <v>671</v>
      </c>
      <c r="F86" s="12"/>
      <c r="G86" s="12" t="s">
        <v>148</v>
      </c>
      <c r="H86" s="4">
        <f>SUM(J86:AB86)</f>
        <v>0</v>
      </c>
      <c r="I86" s="12"/>
      <c r="J86" s="4"/>
      <c r="K86" s="4"/>
      <c r="L86" s="4"/>
      <c r="M86" s="4"/>
      <c r="N86" s="4"/>
      <c r="O86" s="4"/>
      <c r="P86" s="4"/>
      <c r="Q86" s="4"/>
      <c r="R86" s="4"/>
      <c r="S86" s="4"/>
      <c r="T86" s="4"/>
      <c r="U86" s="4"/>
      <c r="V86" s="4">
        <f t="shared" ref="V86:AC91" si="29">V74-V80</f>
        <v>0</v>
      </c>
      <c r="W86" s="4">
        <f t="shared" si="29"/>
        <v>0</v>
      </c>
      <c r="X86" s="4">
        <f t="shared" si="29"/>
        <v>0</v>
      </c>
      <c r="Y86" s="4">
        <f t="shared" si="29"/>
        <v>0</v>
      </c>
      <c r="Z86" s="4">
        <f t="shared" si="29"/>
        <v>0</v>
      </c>
      <c r="AA86" s="4">
        <f t="shared" si="29"/>
        <v>0</v>
      </c>
      <c r="AB86" s="4">
        <f t="shared" si="29"/>
        <v>0</v>
      </c>
      <c r="AC86" s="4">
        <f t="shared" si="29"/>
        <v>0</v>
      </c>
    </row>
    <row r="87" spans="1:29" outlineLevel="4" x14ac:dyDescent="0.25">
      <c r="A87" s="11"/>
      <c r="B87" s="11"/>
      <c r="C87" s="18"/>
      <c r="D87" s="19"/>
      <c r="E87" s="12" t="s">
        <v>672</v>
      </c>
      <c r="F87" s="12"/>
      <c r="G87" s="12" t="s">
        <v>148</v>
      </c>
      <c r="H87" s="4">
        <f t="shared" ref="H87:H91" si="30">SUM(J87:AB87)</f>
        <v>0</v>
      </c>
      <c r="I87" s="12"/>
      <c r="J87" s="4"/>
      <c r="K87" s="4"/>
      <c r="L87" s="4"/>
      <c r="M87" s="4"/>
      <c r="N87" s="4"/>
      <c r="O87" s="4"/>
      <c r="P87" s="4"/>
      <c r="Q87" s="4"/>
      <c r="R87" s="4"/>
      <c r="S87" s="4"/>
      <c r="T87" s="4"/>
      <c r="U87" s="4"/>
      <c r="V87" s="4">
        <f t="shared" si="29"/>
        <v>0</v>
      </c>
      <c r="W87" s="4">
        <f t="shared" si="29"/>
        <v>0</v>
      </c>
      <c r="X87" s="4">
        <f t="shared" si="29"/>
        <v>0</v>
      </c>
      <c r="Y87" s="4">
        <f t="shared" si="29"/>
        <v>0</v>
      </c>
      <c r="Z87" s="4">
        <f t="shared" si="29"/>
        <v>0</v>
      </c>
      <c r="AA87" s="4">
        <f t="shared" si="29"/>
        <v>0</v>
      </c>
      <c r="AB87" s="4">
        <f t="shared" si="29"/>
        <v>0</v>
      </c>
      <c r="AC87" s="4">
        <f t="shared" si="29"/>
        <v>0</v>
      </c>
    </row>
    <row r="88" spans="1:29" outlineLevel="4" x14ac:dyDescent="0.25">
      <c r="A88" s="11"/>
      <c r="B88" s="11"/>
      <c r="C88" s="18"/>
      <c r="D88" s="19"/>
      <c r="E88" s="12" t="s">
        <v>673</v>
      </c>
      <c r="F88" s="12"/>
      <c r="G88" s="12" t="s">
        <v>148</v>
      </c>
      <c r="H88" s="4">
        <f t="shared" si="30"/>
        <v>0</v>
      </c>
      <c r="I88" s="12"/>
      <c r="J88" s="4"/>
      <c r="K88" s="4"/>
      <c r="L88" s="4"/>
      <c r="M88" s="4"/>
      <c r="N88" s="4"/>
      <c r="O88" s="4"/>
      <c r="P88" s="4"/>
      <c r="Q88" s="4"/>
      <c r="R88" s="4"/>
      <c r="S88" s="4"/>
      <c r="T88" s="4"/>
      <c r="U88" s="4"/>
      <c r="V88" s="4">
        <f t="shared" si="29"/>
        <v>0</v>
      </c>
      <c r="W88" s="4">
        <f t="shared" si="29"/>
        <v>0</v>
      </c>
      <c r="X88" s="4">
        <f t="shared" si="29"/>
        <v>0</v>
      </c>
      <c r="Y88" s="4">
        <f t="shared" si="29"/>
        <v>0</v>
      </c>
      <c r="Z88" s="4">
        <f t="shared" si="29"/>
        <v>0</v>
      </c>
      <c r="AA88" s="4">
        <f t="shared" si="29"/>
        <v>0</v>
      </c>
      <c r="AB88" s="4">
        <f t="shared" si="29"/>
        <v>0</v>
      </c>
      <c r="AC88" s="4">
        <f t="shared" si="29"/>
        <v>0</v>
      </c>
    </row>
    <row r="89" spans="1:29" outlineLevel="4" x14ac:dyDescent="0.25">
      <c r="A89" s="11"/>
      <c r="B89" s="11"/>
      <c r="C89" s="18"/>
      <c r="D89" s="19"/>
      <c r="E89" s="12" t="s">
        <v>674</v>
      </c>
      <c r="F89" s="12"/>
      <c r="G89" s="12" t="s">
        <v>148</v>
      </c>
      <c r="H89" s="4">
        <f t="shared" si="30"/>
        <v>0</v>
      </c>
      <c r="I89" s="12"/>
      <c r="J89" s="4"/>
      <c r="K89" s="4"/>
      <c r="L89" s="4"/>
      <c r="M89" s="4"/>
      <c r="N89" s="4"/>
      <c r="O89" s="4"/>
      <c r="P89" s="4"/>
      <c r="Q89" s="4"/>
      <c r="R89" s="4"/>
      <c r="S89" s="4"/>
      <c r="T89" s="4"/>
      <c r="U89" s="4"/>
      <c r="V89" s="4">
        <f t="shared" si="29"/>
        <v>0</v>
      </c>
      <c r="W89" s="4">
        <f t="shared" si="29"/>
        <v>0</v>
      </c>
      <c r="X89" s="4">
        <f t="shared" si="29"/>
        <v>0</v>
      </c>
      <c r="Y89" s="4">
        <f t="shared" si="29"/>
        <v>0</v>
      </c>
      <c r="Z89" s="4">
        <f t="shared" si="29"/>
        <v>0</v>
      </c>
      <c r="AA89" s="4">
        <f t="shared" si="29"/>
        <v>0</v>
      </c>
      <c r="AB89" s="4">
        <f t="shared" si="29"/>
        <v>0</v>
      </c>
      <c r="AC89" s="4">
        <f t="shared" si="29"/>
        <v>0</v>
      </c>
    </row>
    <row r="90" spans="1:29" outlineLevel="4" x14ac:dyDescent="0.25">
      <c r="A90" s="11"/>
      <c r="B90" s="11"/>
      <c r="C90" s="18"/>
      <c r="D90" s="19"/>
      <c r="E90" s="12" t="s">
        <v>675</v>
      </c>
      <c r="F90" s="12"/>
      <c r="G90" s="12" t="s">
        <v>148</v>
      </c>
      <c r="H90" s="4">
        <f t="shared" si="30"/>
        <v>0</v>
      </c>
      <c r="I90" s="12"/>
      <c r="J90" s="4"/>
      <c r="K90" s="4"/>
      <c r="L90" s="4"/>
      <c r="M90" s="4"/>
      <c r="N90" s="4"/>
      <c r="O90" s="4"/>
      <c r="P90" s="4"/>
      <c r="Q90" s="4"/>
      <c r="R90" s="4"/>
      <c r="S90" s="4"/>
      <c r="T90" s="4"/>
      <c r="U90" s="4"/>
      <c r="V90" s="4">
        <f t="shared" si="29"/>
        <v>0</v>
      </c>
      <c r="W90" s="4">
        <f t="shared" si="29"/>
        <v>0</v>
      </c>
      <c r="X90" s="4">
        <f t="shared" si="29"/>
        <v>0</v>
      </c>
      <c r="Y90" s="4">
        <f t="shared" si="29"/>
        <v>0</v>
      </c>
      <c r="Z90" s="4">
        <f t="shared" si="29"/>
        <v>0</v>
      </c>
      <c r="AA90" s="4">
        <f t="shared" si="29"/>
        <v>0</v>
      </c>
      <c r="AB90" s="4">
        <f t="shared" si="29"/>
        <v>0</v>
      </c>
      <c r="AC90" s="4">
        <f t="shared" si="29"/>
        <v>0</v>
      </c>
    </row>
    <row r="91" spans="1:29" outlineLevel="4" x14ac:dyDescent="0.25">
      <c r="A91" s="11"/>
      <c r="B91" s="11"/>
      <c r="C91" s="18"/>
      <c r="D91" s="19"/>
      <c r="E91" s="12" t="s">
        <v>676</v>
      </c>
      <c r="F91" s="12"/>
      <c r="G91" s="12" t="s">
        <v>148</v>
      </c>
      <c r="H91" s="4">
        <f t="shared" si="30"/>
        <v>0</v>
      </c>
      <c r="I91" s="12"/>
      <c r="J91" s="4"/>
      <c r="K91" s="4"/>
      <c r="L91" s="4"/>
      <c r="M91" s="4"/>
      <c r="N91" s="4"/>
      <c r="O91" s="4"/>
      <c r="P91" s="4"/>
      <c r="Q91" s="4"/>
      <c r="R91" s="4"/>
      <c r="S91" s="4"/>
      <c r="T91" s="4"/>
      <c r="U91" s="4"/>
      <c r="V91" s="4">
        <f t="shared" si="29"/>
        <v>0</v>
      </c>
      <c r="W91" s="4">
        <f t="shared" si="29"/>
        <v>0</v>
      </c>
      <c r="X91" s="4">
        <f t="shared" si="29"/>
        <v>0</v>
      </c>
      <c r="Y91" s="4">
        <f t="shared" si="29"/>
        <v>0</v>
      </c>
      <c r="Z91" s="4">
        <f t="shared" si="29"/>
        <v>0</v>
      </c>
      <c r="AA91" s="4">
        <f t="shared" si="29"/>
        <v>0</v>
      </c>
      <c r="AB91" s="4">
        <f t="shared" si="29"/>
        <v>0</v>
      </c>
      <c r="AC91" s="4">
        <f t="shared" si="29"/>
        <v>0</v>
      </c>
    </row>
    <row r="92" spans="1:29" outlineLevel="2" x14ac:dyDescent="0.25"/>
    <row r="93" spans="1:29" outlineLevel="2" x14ac:dyDescent="0.25"/>
    <row r="94" spans="1:29" outlineLevel="2" x14ac:dyDescent="0.25">
      <c r="B94" s="22" t="s">
        <v>677</v>
      </c>
    </row>
    <row r="95" spans="1:29" outlineLevel="3" x14ac:dyDescent="0.25">
      <c r="E95" s="23" t="str">
        <f t="shared" ref="E95:AC95" si="31">E$86</f>
        <v xml:space="preserve">Variance to totex allowance post adjustment - standard enhancement - materials, plant &amp; equipment - real (WR) </v>
      </c>
      <c r="F95" s="1"/>
      <c r="G95" s="1" t="str">
        <f t="shared" si="31"/>
        <v>£m</v>
      </c>
      <c r="H95" s="1">
        <f t="shared" si="31"/>
        <v>0</v>
      </c>
      <c r="I95" s="1"/>
      <c r="J95" s="1">
        <f t="shared" si="31"/>
        <v>0</v>
      </c>
      <c r="K95" s="1">
        <f t="shared" si="31"/>
        <v>0</v>
      </c>
      <c r="L95" s="1">
        <f t="shared" si="31"/>
        <v>0</v>
      </c>
      <c r="M95" s="1">
        <f t="shared" si="31"/>
        <v>0</v>
      </c>
      <c r="N95" s="1">
        <f t="shared" si="31"/>
        <v>0</v>
      </c>
      <c r="O95" s="1">
        <f t="shared" si="31"/>
        <v>0</v>
      </c>
      <c r="P95" s="1">
        <f t="shared" si="31"/>
        <v>0</v>
      </c>
      <c r="Q95" s="1">
        <f t="shared" si="31"/>
        <v>0</v>
      </c>
      <c r="R95" s="1">
        <f t="shared" si="31"/>
        <v>0</v>
      </c>
      <c r="S95" s="1">
        <f t="shared" si="31"/>
        <v>0</v>
      </c>
      <c r="T95" s="1">
        <f t="shared" si="31"/>
        <v>0</v>
      </c>
      <c r="U95" s="1">
        <f t="shared" si="31"/>
        <v>0</v>
      </c>
      <c r="V95" s="1">
        <f t="shared" si="31"/>
        <v>0</v>
      </c>
      <c r="W95" s="1">
        <f t="shared" si="31"/>
        <v>0</v>
      </c>
      <c r="X95" s="1">
        <f t="shared" si="31"/>
        <v>0</v>
      </c>
      <c r="Y95" s="1">
        <f t="shared" si="31"/>
        <v>0</v>
      </c>
      <c r="Z95" s="1">
        <f t="shared" si="31"/>
        <v>0</v>
      </c>
      <c r="AA95" s="1">
        <f t="shared" si="31"/>
        <v>0</v>
      </c>
      <c r="AB95" s="1">
        <f t="shared" si="31"/>
        <v>0</v>
      </c>
      <c r="AC95" s="1">
        <f t="shared" si="31"/>
        <v>0</v>
      </c>
    </row>
    <row r="96" spans="1:29" outlineLevel="4" x14ac:dyDescent="0.25">
      <c r="E96" s="23" t="str">
        <f t="shared" ref="E96:AC96" si="32">E$87</f>
        <v xml:space="preserve">Variance to totex allowance post adjustment - standard enhancement - materials, plant &amp; equipment - real (WN+) </v>
      </c>
      <c r="F96" s="1"/>
      <c r="G96" s="1" t="str">
        <f t="shared" si="32"/>
        <v>£m</v>
      </c>
      <c r="H96" s="1">
        <f t="shared" si="32"/>
        <v>0</v>
      </c>
      <c r="I96" s="1"/>
      <c r="J96" s="1">
        <f t="shared" si="32"/>
        <v>0</v>
      </c>
      <c r="K96" s="1">
        <f t="shared" si="32"/>
        <v>0</v>
      </c>
      <c r="L96" s="1">
        <f t="shared" si="32"/>
        <v>0</v>
      </c>
      <c r="M96" s="1">
        <f t="shared" si="32"/>
        <v>0</v>
      </c>
      <c r="N96" s="1">
        <f t="shared" si="32"/>
        <v>0</v>
      </c>
      <c r="O96" s="1">
        <f t="shared" si="32"/>
        <v>0</v>
      </c>
      <c r="P96" s="1">
        <f t="shared" si="32"/>
        <v>0</v>
      </c>
      <c r="Q96" s="1">
        <f t="shared" si="32"/>
        <v>0</v>
      </c>
      <c r="R96" s="1">
        <f t="shared" si="32"/>
        <v>0</v>
      </c>
      <c r="S96" s="1">
        <f t="shared" si="32"/>
        <v>0</v>
      </c>
      <c r="T96" s="1">
        <f t="shared" si="32"/>
        <v>0</v>
      </c>
      <c r="U96" s="1">
        <f t="shared" si="32"/>
        <v>0</v>
      </c>
      <c r="V96" s="1">
        <f t="shared" si="32"/>
        <v>0</v>
      </c>
      <c r="W96" s="1">
        <f t="shared" si="32"/>
        <v>0</v>
      </c>
      <c r="X96" s="1">
        <f t="shared" si="32"/>
        <v>0</v>
      </c>
      <c r="Y96" s="1">
        <f t="shared" si="32"/>
        <v>0</v>
      </c>
      <c r="Z96" s="1">
        <f t="shared" si="32"/>
        <v>0</v>
      </c>
      <c r="AA96" s="1">
        <f t="shared" si="32"/>
        <v>0</v>
      </c>
      <c r="AB96" s="1">
        <f t="shared" si="32"/>
        <v>0</v>
      </c>
      <c r="AC96" s="1">
        <f t="shared" si="32"/>
        <v>0</v>
      </c>
    </row>
    <row r="97" spans="1:29" outlineLevel="4" x14ac:dyDescent="0.25">
      <c r="E97" s="23" t="str">
        <f t="shared" ref="E97:AC97" si="33">E$88</f>
        <v xml:space="preserve">Variance to totex allowance post adjustment - standard enhancement - materials, plant &amp; equipment - real (WWN+) </v>
      </c>
      <c r="F97" s="1"/>
      <c r="G97" s="1" t="str">
        <f t="shared" si="33"/>
        <v>£m</v>
      </c>
      <c r="H97" s="1">
        <f t="shared" si="33"/>
        <v>0</v>
      </c>
      <c r="I97" s="1"/>
      <c r="J97" s="1">
        <f t="shared" si="33"/>
        <v>0</v>
      </c>
      <c r="K97" s="1">
        <f t="shared" si="33"/>
        <v>0</v>
      </c>
      <c r="L97" s="1">
        <f t="shared" si="33"/>
        <v>0</v>
      </c>
      <c r="M97" s="1">
        <f t="shared" si="33"/>
        <v>0</v>
      </c>
      <c r="N97" s="1">
        <f t="shared" si="33"/>
        <v>0</v>
      </c>
      <c r="O97" s="1">
        <f t="shared" si="33"/>
        <v>0</v>
      </c>
      <c r="P97" s="1">
        <f t="shared" si="33"/>
        <v>0</v>
      </c>
      <c r="Q97" s="1">
        <f t="shared" si="33"/>
        <v>0</v>
      </c>
      <c r="R97" s="1">
        <f t="shared" si="33"/>
        <v>0</v>
      </c>
      <c r="S97" s="1">
        <f t="shared" si="33"/>
        <v>0</v>
      </c>
      <c r="T97" s="1">
        <f t="shared" si="33"/>
        <v>0</v>
      </c>
      <c r="U97" s="1">
        <f t="shared" si="33"/>
        <v>0</v>
      </c>
      <c r="V97" s="1">
        <f t="shared" si="33"/>
        <v>0</v>
      </c>
      <c r="W97" s="1">
        <f t="shared" si="33"/>
        <v>0</v>
      </c>
      <c r="X97" s="1">
        <f t="shared" si="33"/>
        <v>0</v>
      </c>
      <c r="Y97" s="1">
        <f t="shared" si="33"/>
        <v>0</v>
      </c>
      <c r="Z97" s="1">
        <f t="shared" si="33"/>
        <v>0</v>
      </c>
      <c r="AA97" s="1">
        <f t="shared" si="33"/>
        <v>0</v>
      </c>
      <c r="AB97" s="1">
        <f t="shared" si="33"/>
        <v>0</v>
      </c>
      <c r="AC97" s="1">
        <f t="shared" si="33"/>
        <v>0</v>
      </c>
    </row>
    <row r="98" spans="1:29" outlineLevel="4" x14ac:dyDescent="0.25">
      <c r="E98" s="23" t="str">
        <f t="shared" ref="E98:AC98" si="34">E$89</f>
        <v xml:space="preserve">Variance to totex allowance post adjustment - standard enhancement - materials, plant &amp; equipment - real (BIO) </v>
      </c>
      <c r="F98" s="1"/>
      <c r="G98" s="1" t="str">
        <f t="shared" si="34"/>
        <v>£m</v>
      </c>
      <c r="H98" s="1">
        <f t="shared" si="34"/>
        <v>0</v>
      </c>
      <c r="I98" s="1"/>
      <c r="J98" s="1">
        <f t="shared" si="34"/>
        <v>0</v>
      </c>
      <c r="K98" s="1">
        <f t="shared" si="34"/>
        <v>0</v>
      </c>
      <c r="L98" s="1">
        <f t="shared" si="34"/>
        <v>0</v>
      </c>
      <c r="M98" s="1">
        <f t="shared" si="34"/>
        <v>0</v>
      </c>
      <c r="N98" s="1">
        <f t="shared" si="34"/>
        <v>0</v>
      </c>
      <c r="O98" s="1">
        <f t="shared" si="34"/>
        <v>0</v>
      </c>
      <c r="P98" s="1">
        <f t="shared" si="34"/>
        <v>0</v>
      </c>
      <c r="Q98" s="1">
        <f t="shared" si="34"/>
        <v>0</v>
      </c>
      <c r="R98" s="1">
        <f t="shared" si="34"/>
        <v>0</v>
      </c>
      <c r="S98" s="1">
        <f t="shared" si="34"/>
        <v>0</v>
      </c>
      <c r="T98" s="1">
        <f t="shared" si="34"/>
        <v>0</v>
      </c>
      <c r="U98" s="1">
        <f t="shared" si="34"/>
        <v>0</v>
      </c>
      <c r="V98" s="1">
        <f t="shared" si="34"/>
        <v>0</v>
      </c>
      <c r="W98" s="1">
        <f t="shared" si="34"/>
        <v>0</v>
      </c>
      <c r="X98" s="1">
        <f t="shared" si="34"/>
        <v>0</v>
      </c>
      <c r="Y98" s="1">
        <f t="shared" si="34"/>
        <v>0</v>
      </c>
      <c r="Z98" s="1">
        <f t="shared" si="34"/>
        <v>0</v>
      </c>
      <c r="AA98" s="1">
        <f t="shared" si="34"/>
        <v>0</v>
      </c>
      <c r="AB98" s="1">
        <f t="shared" si="34"/>
        <v>0</v>
      </c>
      <c r="AC98" s="1">
        <f t="shared" si="34"/>
        <v>0</v>
      </c>
    </row>
    <row r="99" spans="1:29" outlineLevel="4" x14ac:dyDescent="0.25">
      <c r="E99" s="23" t="str">
        <f t="shared" ref="E99:AC99" si="35">E$90</f>
        <v xml:space="preserve">Variance to totex allowance post adjustment - standard enhancement - materials, plant &amp; equipment - real (ADDN1) </v>
      </c>
      <c r="F99" s="1"/>
      <c r="G99" s="1" t="str">
        <f t="shared" si="35"/>
        <v>£m</v>
      </c>
      <c r="H99" s="1">
        <f t="shared" si="35"/>
        <v>0</v>
      </c>
      <c r="I99" s="1"/>
      <c r="J99" s="1">
        <f t="shared" si="35"/>
        <v>0</v>
      </c>
      <c r="K99" s="1">
        <f t="shared" si="35"/>
        <v>0</v>
      </c>
      <c r="L99" s="1">
        <f t="shared" si="35"/>
        <v>0</v>
      </c>
      <c r="M99" s="1">
        <f t="shared" si="35"/>
        <v>0</v>
      </c>
      <c r="N99" s="1">
        <f t="shared" si="35"/>
        <v>0</v>
      </c>
      <c r="O99" s="1">
        <f t="shared" si="35"/>
        <v>0</v>
      </c>
      <c r="P99" s="1">
        <f t="shared" si="35"/>
        <v>0</v>
      </c>
      <c r="Q99" s="1">
        <f t="shared" si="35"/>
        <v>0</v>
      </c>
      <c r="R99" s="1">
        <f t="shared" si="35"/>
        <v>0</v>
      </c>
      <c r="S99" s="1">
        <f t="shared" si="35"/>
        <v>0</v>
      </c>
      <c r="T99" s="1">
        <f t="shared" si="35"/>
        <v>0</v>
      </c>
      <c r="U99" s="1">
        <f t="shared" si="35"/>
        <v>0</v>
      </c>
      <c r="V99" s="1">
        <f t="shared" si="35"/>
        <v>0</v>
      </c>
      <c r="W99" s="1">
        <f t="shared" si="35"/>
        <v>0</v>
      </c>
      <c r="X99" s="1">
        <f t="shared" si="35"/>
        <v>0</v>
      </c>
      <c r="Y99" s="1">
        <f t="shared" si="35"/>
        <v>0</v>
      </c>
      <c r="Z99" s="1">
        <f t="shared" si="35"/>
        <v>0</v>
      </c>
      <c r="AA99" s="1">
        <f t="shared" si="35"/>
        <v>0</v>
      </c>
      <c r="AB99" s="1">
        <f t="shared" si="35"/>
        <v>0</v>
      </c>
      <c r="AC99" s="1">
        <f t="shared" si="35"/>
        <v>0</v>
      </c>
    </row>
    <row r="100" spans="1:29" outlineLevel="4" x14ac:dyDescent="0.25">
      <c r="E100" s="23" t="str">
        <f t="shared" ref="E100:AC100" si="36">E$91</f>
        <v xml:space="preserve">Variance to totex allowance post adjustment - standard enhancement - materials, plant &amp; equipment - real (ADDN2) </v>
      </c>
      <c r="F100" s="1"/>
      <c r="G100" s="1" t="str">
        <f t="shared" si="36"/>
        <v>£m</v>
      </c>
      <c r="H100" s="1">
        <f t="shared" si="36"/>
        <v>0</v>
      </c>
      <c r="I100" s="1"/>
      <c r="J100" s="1">
        <f t="shared" si="36"/>
        <v>0</v>
      </c>
      <c r="K100" s="1">
        <f t="shared" si="36"/>
        <v>0</v>
      </c>
      <c r="L100" s="1">
        <f t="shared" si="36"/>
        <v>0</v>
      </c>
      <c r="M100" s="1">
        <f t="shared" si="36"/>
        <v>0</v>
      </c>
      <c r="N100" s="1">
        <f t="shared" si="36"/>
        <v>0</v>
      </c>
      <c r="O100" s="1">
        <f t="shared" si="36"/>
        <v>0</v>
      </c>
      <c r="P100" s="1">
        <f t="shared" si="36"/>
        <v>0</v>
      </c>
      <c r="Q100" s="1">
        <f t="shared" si="36"/>
        <v>0</v>
      </c>
      <c r="R100" s="1">
        <f t="shared" si="36"/>
        <v>0</v>
      </c>
      <c r="S100" s="1">
        <f t="shared" si="36"/>
        <v>0</v>
      </c>
      <c r="T100" s="1">
        <f t="shared" si="36"/>
        <v>0</v>
      </c>
      <c r="U100" s="1">
        <f t="shared" si="36"/>
        <v>0</v>
      </c>
      <c r="V100" s="1">
        <f t="shared" si="36"/>
        <v>0</v>
      </c>
      <c r="W100" s="1">
        <f t="shared" si="36"/>
        <v>0</v>
      </c>
      <c r="X100" s="1">
        <f t="shared" si="36"/>
        <v>0</v>
      </c>
      <c r="Y100" s="1">
        <f t="shared" si="36"/>
        <v>0</v>
      </c>
      <c r="Z100" s="1">
        <f t="shared" si="36"/>
        <v>0</v>
      </c>
      <c r="AA100" s="1">
        <f t="shared" si="36"/>
        <v>0</v>
      </c>
      <c r="AB100" s="1">
        <f t="shared" si="36"/>
        <v>0</v>
      </c>
      <c r="AC100" s="1">
        <f t="shared" si="36"/>
        <v>0</v>
      </c>
    </row>
    <row r="101" spans="1:29" outlineLevel="3" x14ac:dyDescent="0.25">
      <c r="A101" s="11"/>
      <c r="B101" s="11"/>
      <c r="C101" s="18"/>
      <c r="D101" s="19"/>
      <c r="E101" s="12" t="str">
        <f>Financing!E$11</f>
        <v>Time value of money factor</v>
      </c>
      <c r="F101" s="12">
        <f>Financing!F$11</f>
        <v>0</v>
      </c>
      <c r="G101" s="12" t="str">
        <f>Financing!G$11</f>
        <v>factor</v>
      </c>
      <c r="H101" s="12">
        <f>Financing!H$11</f>
        <v>0</v>
      </c>
      <c r="I101" s="12">
        <f>Financing!I$11</f>
        <v>0</v>
      </c>
      <c r="J101" s="12">
        <f>Financing!J$11</f>
        <v>1</v>
      </c>
      <c r="K101" s="12">
        <f>Financing!K$11</f>
        <v>1</v>
      </c>
      <c r="L101" s="12">
        <f>Financing!L$11</f>
        <v>1</v>
      </c>
      <c r="M101" s="12">
        <f>Financing!M$11</f>
        <v>1</v>
      </c>
      <c r="N101" s="12">
        <f>Financing!N$11</f>
        <v>1</v>
      </c>
      <c r="O101" s="12">
        <f>Financing!O$11</f>
        <v>1</v>
      </c>
      <c r="P101" s="12">
        <f>Financing!P$11</f>
        <v>1</v>
      </c>
      <c r="Q101" s="12">
        <f>Financing!Q$11</f>
        <v>1</v>
      </c>
      <c r="R101" s="12">
        <f>Financing!R$11</f>
        <v>1</v>
      </c>
      <c r="S101" s="12">
        <f>Financing!S$11</f>
        <v>1</v>
      </c>
      <c r="T101" s="12">
        <f>Financing!T$11</f>
        <v>1</v>
      </c>
      <c r="U101" s="12">
        <f>Financing!U$11</f>
        <v>1</v>
      </c>
      <c r="V101" s="12">
        <f>Financing!V$11</f>
        <v>1</v>
      </c>
      <c r="W101" s="12">
        <f>Financing!W$11</f>
        <v>1</v>
      </c>
      <c r="X101" s="12">
        <f>Financing!X$11</f>
        <v>1</v>
      </c>
      <c r="Y101" s="12">
        <f>Financing!Y$11</f>
        <v>1</v>
      </c>
      <c r="Z101" s="12">
        <f>Financing!Z$11</f>
        <v>1</v>
      </c>
      <c r="AA101" s="12">
        <f>Financing!AA$11</f>
        <v>1</v>
      </c>
      <c r="AB101" s="12">
        <f>Financing!AB$11</f>
        <v>1</v>
      </c>
      <c r="AC101" s="12">
        <f>Financing!AC$11</f>
        <v>1</v>
      </c>
    </row>
    <row r="102" spans="1:29" outlineLevel="3" x14ac:dyDescent="0.25">
      <c r="E102" s="23" t="s">
        <v>678</v>
      </c>
      <c r="G102" s="23" t="s">
        <v>148</v>
      </c>
      <c r="H102" s="1">
        <f>SUM(J102:AC102)</f>
        <v>0</v>
      </c>
      <c r="J102" s="1">
        <f t="shared" ref="J102:AC107" si="37">J95*J$101</f>
        <v>0</v>
      </c>
      <c r="K102" s="1">
        <f t="shared" si="37"/>
        <v>0</v>
      </c>
      <c r="L102" s="1">
        <f t="shared" si="37"/>
        <v>0</v>
      </c>
      <c r="M102" s="1">
        <f t="shared" si="37"/>
        <v>0</v>
      </c>
      <c r="N102" s="1">
        <f t="shared" si="37"/>
        <v>0</v>
      </c>
      <c r="O102" s="1">
        <f t="shared" si="37"/>
        <v>0</v>
      </c>
      <c r="P102" s="1">
        <f t="shared" si="37"/>
        <v>0</v>
      </c>
      <c r="Q102" s="1">
        <f t="shared" si="37"/>
        <v>0</v>
      </c>
      <c r="R102" s="1">
        <f t="shared" si="37"/>
        <v>0</v>
      </c>
      <c r="S102" s="1">
        <f t="shared" si="37"/>
        <v>0</v>
      </c>
      <c r="T102" s="1">
        <f t="shared" si="37"/>
        <v>0</v>
      </c>
      <c r="U102" s="1">
        <f t="shared" si="37"/>
        <v>0</v>
      </c>
      <c r="V102" s="1">
        <f t="shared" si="37"/>
        <v>0</v>
      </c>
      <c r="W102" s="1">
        <f t="shared" si="37"/>
        <v>0</v>
      </c>
      <c r="X102" s="1">
        <f t="shared" si="37"/>
        <v>0</v>
      </c>
      <c r="Y102" s="1">
        <f t="shared" si="37"/>
        <v>0</v>
      </c>
      <c r="Z102" s="1">
        <f t="shared" si="37"/>
        <v>0</v>
      </c>
      <c r="AA102" s="1">
        <f t="shared" si="37"/>
        <v>0</v>
      </c>
      <c r="AB102" s="1">
        <f t="shared" si="37"/>
        <v>0</v>
      </c>
      <c r="AC102" s="1">
        <f t="shared" si="37"/>
        <v>0</v>
      </c>
    </row>
    <row r="103" spans="1:29" outlineLevel="4" x14ac:dyDescent="0.25">
      <c r="E103" s="23" t="s">
        <v>679</v>
      </c>
      <c r="G103" s="23" t="s">
        <v>148</v>
      </c>
      <c r="H103" s="1">
        <f t="shared" ref="H103:H107" si="38">SUM(J103:AC103)</f>
        <v>0</v>
      </c>
      <c r="J103" s="1">
        <f t="shared" si="37"/>
        <v>0</v>
      </c>
      <c r="K103" s="1">
        <f t="shared" si="37"/>
        <v>0</v>
      </c>
      <c r="L103" s="1">
        <f t="shared" si="37"/>
        <v>0</v>
      </c>
      <c r="M103" s="1">
        <f t="shared" si="37"/>
        <v>0</v>
      </c>
      <c r="N103" s="1">
        <f t="shared" si="37"/>
        <v>0</v>
      </c>
      <c r="O103" s="1">
        <f t="shared" si="37"/>
        <v>0</v>
      </c>
      <c r="P103" s="1">
        <f t="shared" si="37"/>
        <v>0</v>
      </c>
      <c r="Q103" s="1">
        <f t="shared" si="37"/>
        <v>0</v>
      </c>
      <c r="R103" s="1">
        <f t="shared" si="37"/>
        <v>0</v>
      </c>
      <c r="S103" s="1">
        <f t="shared" si="37"/>
        <v>0</v>
      </c>
      <c r="T103" s="1">
        <f t="shared" si="37"/>
        <v>0</v>
      </c>
      <c r="U103" s="1">
        <f t="shared" si="37"/>
        <v>0</v>
      </c>
      <c r="V103" s="1">
        <f t="shared" si="37"/>
        <v>0</v>
      </c>
      <c r="W103" s="1">
        <f t="shared" si="37"/>
        <v>0</v>
      </c>
      <c r="X103" s="1">
        <f t="shared" si="37"/>
        <v>0</v>
      </c>
      <c r="Y103" s="1">
        <f t="shared" si="37"/>
        <v>0</v>
      </c>
      <c r="Z103" s="1">
        <f t="shared" si="37"/>
        <v>0</v>
      </c>
      <c r="AA103" s="1">
        <f t="shared" si="37"/>
        <v>0</v>
      </c>
      <c r="AB103" s="1">
        <f t="shared" si="37"/>
        <v>0</v>
      </c>
      <c r="AC103" s="1">
        <f t="shared" si="37"/>
        <v>0</v>
      </c>
    </row>
    <row r="104" spans="1:29" outlineLevel="4" x14ac:dyDescent="0.25">
      <c r="E104" s="23" t="s">
        <v>680</v>
      </c>
      <c r="G104" s="23" t="s">
        <v>148</v>
      </c>
      <c r="H104" s="1">
        <f t="shared" si="38"/>
        <v>0</v>
      </c>
      <c r="J104" s="1">
        <f t="shared" si="37"/>
        <v>0</v>
      </c>
      <c r="K104" s="1">
        <f t="shared" si="37"/>
        <v>0</v>
      </c>
      <c r="L104" s="1">
        <f t="shared" si="37"/>
        <v>0</v>
      </c>
      <c r="M104" s="1">
        <f t="shared" si="37"/>
        <v>0</v>
      </c>
      <c r="N104" s="1">
        <f t="shared" si="37"/>
        <v>0</v>
      </c>
      <c r="O104" s="1">
        <f t="shared" si="37"/>
        <v>0</v>
      </c>
      <c r="P104" s="1">
        <f t="shared" si="37"/>
        <v>0</v>
      </c>
      <c r="Q104" s="1">
        <f t="shared" si="37"/>
        <v>0</v>
      </c>
      <c r="R104" s="1">
        <f t="shared" si="37"/>
        <v>0</v>
      </c>
      <c r="S104" s="1">
        <f t="shared" si="37"/>
        <v>0</v>
      </c>
      <c r="T104" s="1">
        <f t="shared" si="37"/>
        <v>0</v>
      </c>
      <c r="U104" s="1">
        <f t="shared" si="37"/>
        <v>0</v>
      </c>
      <c r="V104" s="1">
        <f t="shared" si="37"/>
        <v>0</v>
      </c>
      <c r="W104" s="1">
        <f t="shared" si="37"/>
        <v>0</v>
      </c>
      <c r="X104" s="1">
        <f t="shared" si="37"/>
        <v>0</v>
      </c>
      <c r="Y104" s="1">
        <f t="shared" si="37"/>
        <v>0</v>
      </c>
      <c r="Z104" s="1">
        <f t="shared" si="37"/>
        <v>0</v>
      </c>
      <c r="AA104" s="1">
        <f t="shared" si="37"/>
        <v>0</v>
      </c>
      <c r="AB104" s="1">
        <f t="shared" si="37"/>
        <v>0</v>
      </c>
      <c r="AC104" s="1">
        <f t="shared" si="37"/>
        <v>0</v>
      </c>
    </row>
    <row r="105" spans="1:29" outlineLevel="4" x14ac:dyDescent="0.25">
      <c r="E105" s="23" t="s">
        <v>681</v>
      </c>
      <c r="G105" s="23" t="s">
        <v>148</v>
      </c>
      <c r="H105" s="1">
        <f t="shared" si="38"/>
        <v>0</v>
      </c>
      <c r="J105" s="1">
        <f t="shared" si="37"/>
        <v>0</v>
      </c>
      <c r="K105" s="1">
        <f t="shared" si="37"/>
        <v>0</v>
      </c>
      <c r="L105" s="1">
        <f t="shared" si="37"/>
        <v>0</v>
      </c>
      <c r="M105" s="1">
        <f t="shared" si="37"/>
        <v>0</v>
      </c>
      <c r="N105" s="1">
        <f t="shared" si="37"/>
        <v>0</v>
      </c>
      <c r="O105" s="1">
        <f t="shared" si="37"/>
        <v>0</v>
      </c>
      <c r="P105" s="1">
        <f t="shared" si="37"/>
        <v>0</v>
      </c>
      <c r="Q105" s="1">
        <f t="shared" si="37"/>
        <v>0</v>
      </c>
      <c r="R105" s="1">
        <f t="shared" si="37"/>
        <v>0</v>
      </c>
      <c r="S105" s="1">
        <f t="shared" si="37"/>
        <v>0</v>
      </c>
      <c r="T105" s="1">
        <f t="shared" si="37"/>
        <v>0</v>
      </c>
      <c r="U105" s="1">
        <f t="shared" si="37"/>
        <v>0</v>
      </c>
      <c r="V105" s="1">
        <f t="shared" si="37"/>
        <v>0</v>
      </c>
      <c r="W105" s="1">
        <f t="shared" si="37"/>
        <v>0</v>
      </c>
      <c r="X105" s="1">
        <f t="shared" si="37"/>
        <v>0</v>
      </c>
      <c r="Y105" s="1">
        <f t="shared" si="37"/>
        <v>0</v>
      </c>
      <c r="Z105" s="1">
        <f t="shared" si="37"/>
        <v>0</v>
      </c>
      <c r="AA105" s="1">
        <f t="shared" si="37"/>
        <v>0</v>
      </c>
      <c r="AB105" s="1">
        <f t="shared" si="37"/>
        <v>0</v>
      </c>
      <c r="AC105" s="1">
        <f t="shared" si="37"/>
        <v>0</v>
      </c>
    </row>
    <row r="106" spans="1:29" outlineLevel="4" x14ac:dyDescent="0.25">
      <c r="E106" s="23" t="s">
        <v>682</v>
      </c>
      <c r="G106" s="23" t="s">
        <v>148</v>
      </c>
      <c r="H106" s="1">
        <f t="shared" si="38"/>
        <v>0</v>
      </c>
      <c r="J106" s="1">
        <f t="shared" si="37"/>
        <v>0</v>
      </c>
      <c r="K106" s="1">
        <f t="shared" si="37"/>
        <v>0</v>
      </c>
      <c r="L106" s="1">
        <f t="shared" si="37"/>
        <v>0</v>
      </c>
      <c r="M106" s="1">
        <f t="shared" si="37"/>
        <v>0</v>
      </c>
      <c r="N106" s="1">
        <f t="shared" si="37"/>
        <v>0</v>
      </c>
      <c r="O106" s="1">
        <f t="shared" si="37"/>
        <v>0</v>
      </c>
      <c r="P106" s="1">
        <f t="shared" si="37"/>
        <v>0</v>
      </c>
      <c r="Q106" s="1">
        <f t="shared" si="37"/>
        <v>0</v>
      </c>
      <c r="R106" s="1">
        <f t="shared" si="37"/>
        <v>0</v>
      </c>
      <c r="S106" s="1">
        <f t="shared" si="37"/>
        <v>0</v>
      </c>
      <c r="T106" s="1">
        <f t="shared" si="37"/>
        <v>0</v>
      </c>
      <c r="U106" s="1">
        <f t="shared" si="37"/>
        <v>0</v>
      </c>
      <c r="V106" s="1">
        <f t="shared" si="37"/>
        <v>0</v>
      </c>
      <c r="W106" s="1">
        <f t="shared" si="37"/>
        <v>0</v>
      </c>
      <c r="X106" s="1">
        <f t="shared" si="37"/>
        <v>0</v>
      </c>
      <c r="Y106" s="1">
        <f t="shared" si="37"/>
        <v>0</v>
      </c>
      <c r="Z106" s="1">
        <f t="shared" si="37"/>
        <v>0</v>
      </c>
      <c r="AA106" s="1">
        <f t="shared" si="37"/>
        <v>0</v>
      </c>
      <c r="AB106" s="1">
        <f t="shared" si="37"/>
        <v>0</v>
      </c>
      <c r="AC106" s="1">
        <f t="shared" si="37"/>
        <v>0</v>
      </c>
    </row>
    <row r="107" spans="1:29" outlineLevel="4" x14ac:dyDescent="0.25">
      <c r="E107" s="23" t="s">
        <v>683</v>
      </c>
      <c r="G107" s="23" t="s">
        <v>148</v>
      </c>
      <c r="H107" s="1">
        <f t="shared" si="38"/>
        <v>0</v>
      </c>
      <c r="J107" s="1">
        <f t="shared" si="37"/>
        <v>0</v>
      </c>
      <c r="K107" s="1">
        <f t="shared" si="37"/>
        <v>0</v>
      </c>
      <c r="L107" s="1">
        <f t="shared" si="37"/>
        <v>0</v>
      </c>
      <c r="M107" s="1">
        <f t="shared" si="37"/>
        <v>0</v>
      </c>
      <c r="N107" s="1">
        <f t="shared" si="37"/>
        <v>0</v>
      </c>
      <c r="O107" s="1">
        <f t="shared" si="37"/>
        <v>0</v>
      </c>
      <c r="P107" s="1">
        <f t="shared" si="37"/>
        <v>0</v>
      </c>
      <c r="Q107" s="1">
        <f t="shared" si="37"/>
        <v>0</v>
      </c>
      <c r="R107" s="1">
        <f t="shared" si="37"/>
        <v>0</v>
      </c>
      <c r="S107" s="1">
        <f t="shared" si="37"/>
        <v>0</v>
      </c>
      <c r="T107" s="1">
        <f t="shared" si="37"/>
        <v>0</v>
      </c>
      <c r="U107" s="1">
        <f t="shared" si="37"/>
        <v>0</v>
      </c>
      <c r="V107" s="1">
        <f t="shared" si="37"/>
        <v>0</v>
      </c>
      <c r="W107" s="1">
        <f t="shared" si="37"/>
        <v>0</v>
      </c>
      <c r="X107" s="1">
        <f t="shared" si="37"/>
        <v>0</v>
      </c>
      <c r="Y107" s="1">
        <f t="shared" si="37"/>
        <v>0</v>
      </c>
      <c r="Z107" s="1">
        <f t="shared" si="37"/>
        <v>0</v>
      </c>
      <c r="AA107" s="1">
        <f t="shared" si="37"/>
        <v>0</v>
      </c>
      <c r="AB107" s="1">
        <f t="shared" si="37"/>
        <v>0</v>
      </c>
      <c r="AC107" s="1">
        <f t="shared" si="37"/>
        <v>0</v>
      </c>
    </row>
    <row r="108" spans="1:29" outlineLevel="2" x14ac:dyDescent="0.25"/>
    <row r="109" spans="1:29" outlineLevel="2" x14ac:dyDescent="0.25"/>
    <row r="110" spans="1:29" outlineLevel="2" x14ac:dyDescent="0.25">
      <c r="A110" s="109"/>
      <c r="B110" s="109" t="s">
        <v>684</v>
      </c>
      <c r="C110" s="110"/>
    </row>
    <row r="111" spans="1:29" outlineLevel="3" x14ac:dyDescent="0.25">
      <c r="A111" s="109"/>
      <c r="B111" s="109"/>
      <c r="C111" s="110"/>
      <c r="E111" s="23" t="str">
        <f t="shared" ref="E111:AC111" si="39">E$102</f>
        <v xml:space="preserve">Variance to totex allowance post adjustment - NPV adjusted - standard enhancement - materials, plant &amp; equipment - real (WR) </v>
      </c>
      <c r="F111" s="1"/>
      <c r="G111" s="1" t="str">
        <f t="shared" si="39"/>
        <v>£m</v>
      </c>
      <c r="H111" s="1">
        <f t="shared" si="39"/>
        <v>0</v>
      </c>
      <c r="I111" s="1"/>
      <c r="J111" s="1">
        <f t="shared" si="39"/>
        <v>0</v>
      </c>
      <c r="K111" s="1">
        <f t="shared" si="39"/>
        <v>0</v>
      </c>
      <c r="L111" s="1">
        <f t="shared" si="39"/>
        <v>0</v>
      </c>
      <c r="M111" s="1">
        <f t="shared" si="39"/>
        <v>0</v>
      </c>
      <c r="N111" s="1">
        <f t="shared" si="39"/>
        <v>0</v>
      </c>
      <c r="O111" s="1">
        <f t="shared" si="39"/>
        <v>0</v>
      </c>
      <c r="P111" s="1">
        <f t="shared" si="39"/>
        <v>0</v>
      </c>
      <c r="Q111" s="1">
        <f t="shared" si="39"/>
        <v>0</v>
      </c>
      <c r="R111" s="1">
        <f t="shared" si="39"/>
        <v>0</v>
      </c>
      <c r="S111" s="1">
        <f t="shared" si="39"/>
        <v>0</v>
      </c>
      <c r="T111" s="1">
        <f t="shared" si="39"/>
        <v>0</v>
      </c>
      <c r="U111" s="1">
        <f t="shared" si="39"/>
        <v>0</v>
      </c>
      <c r="V111" s="1">
        <f t="shared" si="39"/>
        <v>0</v>
      </c>
      <c r="W111" s="1">
        <f t="shared" si="39"/>
        <v>0</v>
      </c>
      <c r="X111" s="1">
        <f t="shared" si="39"/>
        <v>0</v>
      </c>
      <c r="Y111" s="1">
        <f t="shared" si="39"/>
        <v>0</v>
      </c>
      <c r="Z111" s="1">
        <f t="shared" si="39"/>
        <v>0</v>
      </c>
      <c r="AA111" s="1">
        <f t="shared" si="39"/>
        <v>0</v>
      </c>
      <c r="AB111" s="1">
        <f t="shared" si="39"/>
        <v>0</v>
      </c>
      <c r="AC111" s="1">
        <f t="shared" si="39"/>
        <v>0</v>
      </c>
    </row>
    <row r="112" spans="1:29" outlineLevel="4" x14ac:dyDescent="0.25">
      <c r="A112" s="109"/>
      <c r="B112" s="109"/>
      <c r="C112" s="110"/>
      <c r="E112" s="23" t="str">
        <f t="shared" ref="E112:AC112" si="40">E$103</f>
        <v xml:space="preserve">Variance to totex allowance post adjustment - NPV adjusted - standard enhancement - materials, plant &amp; equipment - real (WN+) </v>
      </c>
      <c r="F112" s="1"/>
      <c r="G112" s="1" t="str">
        <f t="shared" si="40"/>
        <v>£m</v>
      </c>
      <c r="H112" s="1">
        <f t="shared" si="40"/>
        <v>0</v>
      </c>
      <c r="I112" s="1"/>
      <c r="J112" s="1">
        <f t="shared" si="40"/>
        <v>0</v>
      </c>
      <c r="K112" s="1">
        <f t="shared" si="40"/>
        <v>0</v>
      </c>
      <c r="L112" s="1">
        <f t="shared" si="40"/>
        <v>0</v>
      </c>
      <c r="M112" s="1">
        <f t="shared" si="40"/>
        <v>0</v>
      </c>
      <c r="N112" s="1">
        <f t="shared" si="40"/>
        <v>0</v>
      </c>
      <c r="O112" s="1">
        <f t="shared" si="40"/>
        <v>0</v>
      </c>
      <c r="P112" s="1">
        <f t="shared" si="40"/>
        <v>0</v>
      </c>
      <c r="Q112" s="1">
        <f t="shared" si="40"/>
        <v>0</v>
      </c>
      <c r="R112" s="1">
        <f t="shared" si="40"/>
        <v>0</v>
      </c>
      <c r="S112" s="1">
        <f t="shared" si="40"/>
        <v>0</v>
      </c>
      <c r="T112" s="1">
        <f t="shared" si="40"/>
        <v>0</v>
      </c>
      <c r="U112" s="1">
        <f t="shared" si="40"/>
        <v>0</v>
      </c>
      <c r="V112" s="1">
        <f t="shared" si="40"/>
        <v>0</v>
      </c>
      <c r="W112" s="1">
        <f t="shared" si="40"/>
        <v>0</v>
      </c>
      <c r="X112" s="1">
        <f t="shared" si="40"/>
        <v>0</v>
      </c>
      <c r="Y112" s="1">
        <f t="shared" si="40"/>
        <v>0</v>
      </c>
      <c r="Z112" s="1">
        <f t="shared" si="40"/>
        <v>0</v>
      </c>
      <c r="AA112" s="1">
        <f t="shared" si="40"/>
        <v>0</v>
      </c>
      <c r="AB112" s="1">
        <f t="shared" si="40"/>
        <v>0</v>
      </c>
      <c r="AC112" s="1">
        <f t="shared" si="40"/>
        <v>0</v>
      </c>
    </row>
    <row r="113" spans="1:29" outlineLevel="4" x14ac:dyDescent="0.25">
      <c r="A113" s="109"/>
      <c r="B113" s="109"/>
      <c r="C113" s="110"/>
      <c r="E113" s="23" t="str">
        <f t="shared" ref="E113:AC113" si="41">E$104</f>
        <v xml:space="preserve">Variance to totex allowance post adjustment - NPV adjusted - standard enhancement - materials, plant &amp; equipment - real (WWN+) </v>
      </c>
      <c r="F113" s="1"/>
      <c r="G113" s="1" t="str">
        <f t="shared" si="41"/>
        <v>£m</v>
      </c>
      <c r="H113" s="1">
        <f t="shared" si="41"/>
        <v>0</v>
      </c>
      <c r="I113" s="1"/>
      <c r="J113" s="1">
        <f t="shared" si="41"/>
        <v>0</v>
      </c>
      <c r="K113" s="1">
        <f t="shared" si="41"/>
        <v>0</v>
      </c>
      <c r="L113" s="1">
        <f t="shared" si="41"/>
        <v>0</v>
      </c>
      <c r="M113" s="1">
        <f t="shared" si="41"/>
        <v>0</v>
      </c>
      <c r="N113" s="1">
        <f t="shared" si="41"/>
        <v>0</v>
      </c>
      <c r="O113" s="1">
        <f t="shared" si="41"/>
        <v>0</v>
      </c>
      <c r="P113" s="1">
        <f t="shared" si="41"/>
        <v>0</v>
      </c>
      <c r="Q113" s="1">
        <f t="shared" si="41"/>
        <v>0</v>
      </c>
      <c r="R113" s="1">
        <f t="shared" si="41"/>
        <v>0</v>
      </c>
      <c r="S113" s="1">
        <f t="shared" si="41"/>
        <v>0</v>
      </c>
      <c r="T113" s="1">
        <f t="shared" si="41"/>
        <v>0</v>
      </c>
      <c r="U113" s="1">
        <f t="shared" si="41"/>
        <v>0</v>
      </c>
      <c r="V113" s="1">
        <f t="shared" si="41"/>
        <v>0</v>
      </c>
      <c r="W113" s="1">
        <f t="shared" si="41"/>
        <v>0</v>
      </c>
      <c r="X113" s="1">
        <f t="shared" si="41"/>
        <v>0</v>
      </c>
      <c r="Y113" s="1">
        <f t="shared" si="41"/>
        <v>0</v>
      </c>
      <c r="Z113" s="1">
        <f t="shared" si="41"/>
        <v>0</v>
      </c>
      <c r="AA113" s="1">
        <f t="shared" si="41"/>
        <v>0</v>
      </c>
      <c r="AB113" s="1">
        <f t="shared" si="41"/>
        <v>0</v>
      </c>
      <c r="AC113" s="1">
        <f t="shared" si="41"/>
        <v>0</v>
      </c>
    </row>
    <row r="114" spans="1:29" outlineLevel="4" x14ac:dyDescent="0.25">
      <c r="A114" s="109"/>
      <c r="B114" s="109"/>
      <c r="C114" s="110"/>
      <c r="E114" s="23" t="str">
        <f t="shared" ref="E114:AC114" si="42">E$105</f>
        <v xml:space="preserve">Variance to totex allowance post adjustment - NPV adjusted - standard enhancement - materials, plant &amp; equipment - real (BIO) </v>
      </c>
      <c r="F114" s="1"/>
      <c r="G114" s="1" t="str">
        <f t="shared" si="42"/>
        <v>£m</v>
      </c>
      <c r="H114" s="1">
        <f t="shared" si="42"/>
        <v>0</v>
      </c>
      <c r="I114" s="1"/>
      <c r="J114" s="1">
        <f t="shared" si="42"/>
        <v>0</v>
      </c>
      <c r="K114" s="1">
        <f t="shared" si="42"/>
        <v>0</v>
      </c>
      <c r="L114" s="1">
        <f t="shared" si="42"/>
        <v>0</v>
      </c>
      <c r="M114" s="1">
        <f t="shared" si="42"/>
        <v>0</v>
      </c>
      <c r="N114" s="1">
        <f t="shared" si="42"/>
        <v>0</v>
      </c>
      <c r="O114" s="1">
        <f t="shared" si="42"/>
        <v>0</v>
      </c>
      <c r="P114" s="1">
        <f t="shared" si="42"/>
        <v>0</v>
      </c>
      <c r="Q114" s="1">
        <f t="shared" si="42"/>
        <v>0</v>
      </c>
      <c r="R114" s="1">
        <f t="shared" si="42"/>
        <v>0</v>
      </c>
      <c r="S114" s="1">
        <f t="shared" si="42"/>
        <v>0</v>
      </c>
      <c r="T114" s="1">
        <f t="shared" si="42"/>
        <v>0</v>
      </c>
      <c r="U114" s="1">
        <f t="shared" si="42"/>
        <v>0</v>
      </c>
      <c r="V114" s="1">
        <f t="shared" si="42"/>
        <v>0</v>
      </c>
      <c r="W114" s="1">
        <f t="shared" si="42"/>
        <v>0</v>
      </c>
      <c r="X114" s="1">
        <f t="shared" si="42"/>
        <v>0</v>
      </c>
      <c r="Y114" s="1">
        <f t="shared" si="42"/>
        <v>0</v>
      </c>
      <c r="Z114" s="1">
        <f t="shared" si="42"/>
        <v>0</v>
      </c>
      <c r="AA114" s="1">
        <f t="shared" si="42"/>
        <v>0</v>
      </c>
      <c r="AB114" s="1">
        <f t="shared" si="42"/>
        <v>0</v>
      </c>
      <c r="AC114" s="1">
        <f t="shared" si="42"/>
        <v>0</v>
      </c>
    </row>
    <row r="115" spans="1:29" outlineLevel="4" x14ac:dyDescent="0.25">
      <c r="A115" s="109"/>
      <c r="B115" s="109"/>
      <c r="C115" s="110"/>
      <c r="E115" s="23" t="str">
        <f t="shared" ref="E115:AC115" si="43">E$106</f>
        <v xml:space="preserve">Variance to totex allowance post adjustment - NPV adjusted - standard enhancement - materials, plant &amp; equipment - real (ADDN1) </v>
      </c>
      <c r="F115" s="1"/>
      <c r="G115" s="1" t="str">
        <f t="shared" si="43"/>
        <v>£m</v>
      </c>
      <c r="H115" s="1">
        <f t="shared" si="43"/>
        <v>0</v>
      </c>
      <c r="I115" s="1"/>
      <c r="J115" s="1">
        <f t="shared" si="43"/>
        <v>0</v>
      </c>
      <c r="K115" s="1">
        <f t="shared" si="43"/>
        <v>0</v>
      </c>
      <c r="L115" s="1">
        <f t="shared" si="43"/>
        <v>0</v>
      </c>
      <c r="M115" s="1">
        <f t="shared" si="43"/>
        <v>0</v>
      </c>
      <c r="N115" s="1">
        <f t="shared" si="43"/>
        <v>0</v>
      </c>
      <c r="O115" s="1">
        <f t="shared" si="43"/>
        <v>0</v>
      </c>
      <c r="P115" s="1">
        <f t="shared" si="43"/>
        <v>0</v>
      </c>
      <c r="Q115" s="1">
        <f t="shared" si="43"/>
        <v>0</v>
      </c>
      <c r="R115" s="1">
        <f t="shared" si="43"/>
        <v>0</v>
      </c>
      <c r="S115" s="1">
        <f t="shared" si="43"/>
        <v>0</v>
      </c>
      <c r="T115" s="1">
        <f t="shared" si="43"/>
        <v>0</v>
      </c>
      <c r="U115" s="1">
        <f t="shared" si="43"/>
        <v>0</v>
      </c>
      <c r="V115" s="1">
        <f t="shared" si="43"/>
        <v>0</v>
      </c>
      <c r="W115" s="1">
        <f t="shared" si="43"/>
        <v>0</v>
      </c>
      <c r="X115" s="1">
        <f t="shared" si="43"/>
        <v>0</v>
      </c>
      <c r="Y115" s="1">
        <f t="shared" si="43"/>
        <v>0</v>
      </c>
      <c r="Z115" s="1">
        <f t="shared" si="43"/>
        <v>0</v>
      </c>
      <c r="AA115" s="1">
        <f t="shared" si="43"/>
        <v>0</v>
      </c>
      <c r="AB115" s="1">
        <f t="shared" si="43"/>
        <v>0</v>
      </c>
      <c r="AC115" s="1">
        <f t="shared" si="43"/>
        <v>0</v>
      </c>
    </row>
    <row r="116" spans="1:29" outlineLevel="4" x14ac:dyDescent="0.25">
      <c r="A116" s="109"/>
      <c r="B116" s="109"/>
      <c r="C116" s="110"/>
      <c r="E116" s="23" t="str">
        <f t="shared" ref="E116:AC116" si="44">E$107</f>
        <v xml:space="preserve">Variance to totex allowance post adjustment - NPV adjusted - standard enhancement - materials, plant &amp; equipment - real (ADDN2) </v>
      </c>
      <c r="F116" s="1"/>
      <c r="G116" s="1" t="str">
        <f t="shared" si="44"/>
        <v>£m</v>
      </c>
      <c r="H116" s="1">
        <f t="shared" si="44"/>
        <v>0</v>
      </c>
      <c r="I116" s="1"/>
      <c r="J116" s="1">
        <f t="shared" si="44"/>
        <v>0</v>
      </c>
      <c r="K116" s="1">
        <f t="shared" si="44"/>
        <v>0</v>
      </c>
      <c r="L116" s="1">
        <f t="shared" si="44"/>
        <v>0</v>
      </c>
      <c r="M116" s="1">
        <f t="shared" si="44"/>
        <v>0</v>
      </c>
      <c r="N116" s="1">
        <f t="shared" si="44"/>
        <v>0</v>
      </c>
      <c r="O116" s="1">
        <f t="shared" si="44"/>
        <v>0</v>
      </c>
      <c r="P116" s="1">
        <f t="shared" si="44"/>
        <v>0</v>
      </c>
      <c r="Q116" s="1">
        <f t="shared" si="44"/>
        <v>0</v>
      </c>
      <c r="R116" s="1">
        <f t="shared" si="44"/>
        <v>0</v>
      </c>
      <c r="S116" s="1">
        <f t="shared" si="44"/>
        <v>0</v>
      </c>
      <c r="T116" s="1">
        <f t="shared" si="44"/>
        <v>0</v>
      </c>
      <c r="U116" s="1">
        <f t="shared" si="44"/>
        <v>0</v>
      </c>
      <c r="V116" s="1">
        <f t="shared" si="44"/>
        <v>0</v>
      </c>
      <c r="W116" s="1">
        <f t="shared" si="44"/>
        <v>0</v>
      </c>
      <c r="X116" s="1">
        <f t="shared" si="44"/>
        <v>0</v>
      </c>
      <c r="Y116" s="1">
        <f t="shared" si="44"/>
        <v>0</v>
      </c>
      <c r="Z116" s="1">
        <f t="shared" si="44"/>
        <v>0</v>
      </c>
      <c r="AA116" s="1">
        <f t="shared" si="44"/>
        <v>0</v>
      </c>
      <c r="AB116" s="1">
        <f t="shared" si="44"/>
        <v>0</v>
      </c>
      <c r="AC116" s="1">
        <f t="shared" si="44"/>
        <v>0</v>
      </c>
    </row>
    <row r="117" spans="1:29" outlineLevel="3" x14ac:dyDescent="0.25">
      <c r="A117" s="109"/>
      <c r="B117" s="109"/>
      <c r="C117" s="110"/>
      <c r="E117" s="23" t="s">
        <v>685</v>
      </c>
      <c r="G117" s="23" t="s">
        <v>148</v>
      </c>
      <c r="H117" s="1">
        <f t="shared" ref="H117:H122" si="45">SUM($J111:$AC111)</f>
        <v>0</v>
      </c>
    </row>
    <row r="118" spans="1:29" outlineLevel="4" x14ac:dyDescent="0.25">
      <c r="A118" s="109"/>
      <c r="B118" s="109"/>
      <c r="C118" s="110"/>
      <c r="E118" s="23" t="s">
        <v>686</v>
      </c>
      <c r="G118" s="23" t="s">
        <v>148</v>
      </c>
      <c r="H118" s="1">
        <f t="shared" si="45"/>
        <v>0</v>
      </c>
    </row>
    <row r="119" spans="1:29" outlineLevel="4" x14ac:dyDescent="0.25">
      <c r="A119" s="109"/>
      <c r="B119" s="109"/>
      <c r="C119" s="110"/>
      <c r="E119" s="23" t="s">
        <v>687</v>
      </c>
      <c r="G119" s="23" t="s">
        <v>148</v>
      </c>
      <c r="H119" s="1">
        <f t="shared" si="45"/>
        <v>0</v>
      </c>
    </row>
    <row r="120" spans="1:29" outlineLevel="4" x14ac:dyDescent="0.25">
      <c r="A120" s="109"/>
      <c r="B120" s="109"/>
      <c r="C120" s="110"/>
      <c r="E120" s="23" t="s">
        <v>688</v>
      </c>
      <c r="G120" s="23" t="s">
        <v>148</v>
      </c>
      <c r="H120" s="1">
        <f t="shared" si="45"/>
        <v>0</v>
      </c>
    </row>
    <row r="121" spans="1:29" outlineLevel="4" x14ac:dyDescent="0.25">
      <c r="A121" s="109"/>
      <c r="B121" s="109"/>
      <c r="C121" s="110"/>
      <c r="E121" s="23" t="s">
        <v>689</v>
      </c>
      <c r="G121" s="23" t="s">
        <v>148</v>
      </c>
      <c r="H121" s="1">
        <f t="shared" si="45"/>
        <v>0</v>
      </c>
    </row>
    <row r="122" spans="1:29" outlineLevel="4" x14ac:dyDescent="0.25">
      <c r="A122" s="109"/>
      <c r="B122" s="109"/>
      <c r="C122" s="110"/>
      <c r="E122" s="23" t="s">
        <v>690</v>
      </c>
      <c r="G122" s="23" t="s">
        <v>148</v>
      </c>
      <c r="H122" s="1">
        <f t="shared" si="45"/>
        <v>0</v>
      </c>
    </row>
    <row r="123" spans="1:29" outlineLevel="2" x14ac:dyDescent="0.25">
      <c r="A123" s="109"/>
      <c r="B123" s="109"/>
      <c r="C123" s="110"/>
    </row>
    <row r="124" spans="1:29" outlineLevel="2" x14ac:dyDescent="0.25">
      <c r="A124" s="109"/>
      <c r="B124" s="109"/>
      <c r="C124" s="110"/>
    </row>
    <row r="125" spans="1:29" outlineLevel="2" x14ac:dyDescent="0.25">
      <c r="A125" s="109"/>
      <c r="B125" s="109" t="s">
        <v>691</v>
      </c>
      <c r="C125" s="110"/>
    </row>
    <row r="126" spans="1:29" outlineLevel="3" x14ac:dyDescent="0.25">
      <c r="A126" s="109"/>
      <c r="B126" s="109"/>
      <c r="C126" s="110"/>
      <c r="E126" s="23" t="str">
        <f t="shared" ref="E126:G126" si="46">E$117</f>
        <v xml:space="preserve">Total variance to totex allowance post adjustment - NPV adjusted - standard enhancement - materials, plant &amp; equipment - real (WR) </v>
      </c>
      <c r="G126" s="23" t="str">
        <f t="shared" si="46"/>
        <v>£m</v>
      </c>
      <c r="H126" s="1">
        <f>H$117</f>
        <v>0</v>
      </c>
    </row>
    <row r="127" spans="1:29" outlineLevel="4" x14ac:dyDescent="0.25">
      <c r="A127" s="109"/>
      <c r="B127" s="109"/>
      <c r="C127" s="110"/>
      <c r="E127" s="23" t="str">
        <f t="shared" ref="E127:G127" si="47">E$118</f>
        <v xml:space="preserve">Total variance to totex allowance post adjustment - NPV adjusted - standard enhancement - materials, plant &amp; equipment - real (WN+) </v>
      </c>
      <c r="G127" s="23" t="str">
        <f t="shared" si="47"/>
        <v>£m</v>
      </c>
      <c r="H127" s="1">
        <f>H$118</f>
        <v>0</v>
      </c>
    </row>
    <row r="128" spans="1:29" outlineLevel="4" x14ac:dyDescent="0.25">
      <c r="A128" s="109"/>
      <c r="B128" s="109"/>
      <c r="C128" s="110"/>
      <c r="E128" s="23" t="str">
        <f t="shared" ref="E128:G128" si="48">E$119</f>
        <v xml:space="preserve">Total variance to totex allowance post adjustment - NPV adjusted - standard enhancement - materials, plant &amp; equipment - real (WWN+) </v>
      </c>
      <c r="G128" s="23" t="str">
        <f t="shared" si="48"/>
        <v>£m</v>
      </c>
      <c r="H128" s="1">
        <f>H$119</f>
        <v>0</v>
      </c>
    </row>
    <row r="129" spans="1:8" outlineLevel="4" x14ac:dyDescent="0.25">
      <c r="A129" s="109"/>
      <c r="B129" s="109"/>
      <c r="C129" s="110"/>
      <c r="E129" s="23" t="str">
        <f t="shared" ref="E129:G129" si="49">E$120</f>
        <v xml:space="preserve">Total variance to totex allowance post adjustment - NPV adjusted - standard enhancement - materials, plant &amp; equipment - real (BIO) </v>
      </c>
      <c r="G129" s="23" t="str">
        <f t="shared" si="49"/>
        <v>£m</v>
      </c>
      <c r="H129" s="1">
        <f>H$120</f>
        <v>0</v>
      </c>
    </row>
    <row r="130" spans="1:8" outlineLevel="4" x14ac:dyDescent="0.25">
      <c r="A130" s="109"/>
      <c r="B130" s="109"/>
      <c r="C130" s="110"/>
      <c r="E130" s="23" t="str">
        <f t="shared" ref="E130:G130" si="50">E$121</f>
        <v xml:space="preserve">Total variance to totex allowance post adjustment - NPV adjusted - standard enhancement - materials, plant &amp; equipment - real (ADDN1) </v>
      </c>
      <c r="G130" s="23" t="str">
        <f t="shared" si="50"/>
        <v>£m</v>
      </c>
      <c r="H130" s="1">
        <f>H$121</f>
        <v>0</v>
      </c>
    </row>
    <row r="131" spans="1:8" outlineLevel="4" x14ac:dyDescent="0.25">
      <c r="A131" s="109"/>
      <c r="B131" s="109"/>
      <c r="C131" s="110"/>
      <c r="E131" s="23" t="str">
        <f t="shared" ref="E131:G131" si="51">E$122</f>
        <v xml:space="preserve">Total variance to totex allowance post adjustment - NPV adjusted - standard enhancement - materials, plant &amp; equipment - real (ADDN2) </v>
      </c>
      <c r="G131" s="23" t="str">
        <f t="shared" si="51"/>
        <v>£m</v>
      </c>
      <c r="H131" s="1">
        <f>H$122</f>
        <v>0</v>
      </c>
    </row>
    <row r="132" spans="1:8" outlineLevel="3" x14ac:dyDescent="0.25">
      <c r="A132" s="111"/>
      <c r="B132" s="111"/>
      <c r="C132" s="112"/>
      <c r="D132" s="19"/>
      <c r="E132" s="12" t="s">
        <v>692</v>
      </c>
      <c r="G132" s="12" t="s">
        <v>148</v>
      </c>
      <c r="H132" s="4">
        <f t="shared" ref="H132:H137" si="52">$H126</f>
        <v>0</v>
      </c>
    </row>
    <row r="133" spans="1:8" outlineLevel="4" x14ac:dyDescent="0.25">
      <c r="A133" s="111"/>
      <c r="B133" s="111"/>
      <c r="C133" s="112"/>
      <c r="D133" s="19"/>
      <c r="E133" s="12" t="s">
        <v>693</v>
      </c>
      <c r="G133" s="12" t="s">
        <v>148</v>
      </c>
      <c r="H133" s="4">
        <f t="shared" si="52"/>
        <v>0</v>
      </c>
    </row>
    <row r="134" spans="1:8" outlineLevel="4" x14ac:dyDescent="0.25">
      <c r="A134" s="111"/>
      <c r="B134" s="111"/>
      <c r="C134" s="112"/>
      <c r="D134" s="19"/>
      <c r="E134" s="12" t="s">
        <v>694</v>
      </c>
      <c r="G134" s="12" t="s">
        <v>148</v>
      </c>
      <c r="H134" s="4">
        <f t="shared" si="52"/>
        <v>0</v>
      </c>
    </row>
    <row r="135" spans="1:8" outlineLevel="4" x14ac:dyDescent="0.25">
      <c r="A135" s="111"/>
      <c r="B135" s="111"/>
      <c r="C135" s="112"/>
      <c r="D135" s="19"/>
      <c r="E135" s="12" t="s">
        <v>695</v>
      </c>
      <c r="G135" s="12" t="s">
        <v>148</v>
      </c>
      <c r="H135" s="4">
        <f t="shared" si="52"/>
        <v>0</v>
      </c>
    </row>
    <row r="136" spans="1:8" outlineLevel="4" x14ac:dyDescent="0.25">
      <c r="A136" s="111"/>
      <c r="B136" s="111"/>
      <c r="C136" s="112"/>
      <c r="D136" s="19"/>
      <c r="E136" s="12" t="s">
        <v>696</v>
      </c>
      <c r="G136" s="12" t="s">
        <v>148</v>
      </c>
      <c r="H136" s="4">
        <f t="shared" si="52"/>
        <v>0</v>
      </c>
    </row>
    <row r="137" spans="1:8" outlineLevel="4" x14ac:dyDescent="0.25">
      <c r="A137" s="111"/>
      <c r="B137" s="111"/>
      <c r="C137" s="112"/>
      <c r="D137" s="19"/>
      <c r="E137" s="12" t="s">
        <v>697</v>
      </c>
      <c r="G137" s="12" t="s">
        <v>148</v>
      </c>
      <c r="H137" s="4">
        <f t="shared" si="52"/>
        <v>0</v>
      </c>
    </row>
    <row r="138" spans="1:8" outlineLevel="2" x14ac:dyDescent="0.25"/>
    <row r="139" spans="1:8" outlineLevel="1" x14ac:dyDescent="0.25">
      <c r="B139" s="22" t="s">
        <v>564</v>
      </c>
    </row>
    <row r="140" spans="1:8" outlineLevel="2" x14ac:dyDescent="0.25">
      <c r="B140" s="22" t="s">
        <v>698</v>
      </c>
    </row>
    <row r="141" spans="1:8" outlineLevel="3" x14ac:dyDescent="0.25">
      <c r="A141" s="11"/>
      <c r="B141" s="11"/>
      <c r="C141" s="18"/>
      <c r="D141" s="19"/>
      <c r="E141" s="12" t="str">
        <f>Inputs!E$131</f>
        <v xml:space="preserve">Percentage of enhancement totex linked to materials, plant and equipment (WR) </v>
      </c>
      <c r="F141" s="8">
        <f>Inputs!F$131</f>
        <v>0</v>
      </c>
      <c r="G141" s="12" t="str">
        <f>Inputs!G$131</f>
        <v>%</v>
      </c>
      <c r="H141" s="2"/>
    </row>
    <row r="142" spans="1:8" outlineLevel="4" x14ac:dyDescent="0.25">
      <c r="A142" s="11"/>
      <c r="B142" s="11"/>
      <c r="C142" s="18"/>
      <c r="D142" s="19"/>
      <c r="E142" s="12" t="str">
        <f>Inputs!E$132</f>
        <v xml:space="preserve">Percentage of enhancement totex linked to materials, plant and equipment (WN+) </v>
      </c>
      <c r="F142" s="8">
        <f>Inputs!F$132</f>
        <v>0</v>
      </c>
      <c r="G142" s="12" t="str">
        <f>Inputs!G$132</f>
        <v>%</v>
      </c>
      <c r="H142" s="2"/>
    </row>
    <row r="143" spans="1:8" outlineLevel="4" x14ac:dyDescent="0.25">
      <c r="A143" s="11"/>
      <c r="B143" s="11"/>
      <c r="C143" s="18"/>
      <c r="D143" s="19"/>
      <c r="E143" s="12" t="str">
        <f>Inputs!E$133</f>
        <v xml:space="preserve">Percentage of enhancement totex linked to materials, plant and equipment (WWN+) </v>
      </c>
      <c r="F143" s="8">
        <f>Inputs!F$133</f>
        <v>0</v>
      </c>
      <c r="G143" s="12" t="str">
        <f>Inputs!G$133</f>
        <v>%</v>
      </c>
      <c r="H143" s="2"/>
    </row>
    <row r="144" spans="1:8" outlineLevel="4" x14ac:dyDescent="0.25">
      <c r="A144" s="11"/>
      <c r="B144" s="11"/>
      <c r="C144" s="18"/>
      <c r="D144" s="19"/>
      <c r="E144" s="12" t="str">
        <f>Inputs!E$134</f>
        <v xml:space="preserve">Percentage of enhancement totex linked to materials, plant and equipment (BIO) </v>
      </c>
      <c r="F144" s="8">
        <f>Inputs!F$134</f>
        <v>0</v>
      </c>
      <c r="G144" s="12" t="str">
        <f>Inputs!G$134</f>
        <v>%</v>
      </c>
      <c r="H144" s="2"/>
    </row>
    <row r="145" spans="1:29" outlineLevel="4" x14ac:dyDescent="0.25">
      <c r="A145" s="11"/>
      <c r="B145" s="11"/>
      <c r="C145" s="18"/>
      <c r="D145" s="19"/>
      <c r="E145" s="12" t="str">
        <f>Inputs!E$135</f>
        <v xml:space="preserve">Percentage of enhancement totex linked to materials, plant and equipment (ADDN1) </v>
      </c>
      <c r="F145" s="8">
        <f>Inputs!F$135</f>
        <v>0</v>
      </c>
      <c r="G145" s="12" t="str">
        <f>Inputs!G$135</f>
        <v>%</v>
      </c>
      <c r="H145" s="2"/>
    </row>
    <row r="146" spans="1:29" outlineLevel="4" x14ac:dyDescent="0.25">
      <c r="A146" s="11"/>
      <c r="B146" s="11"/>
      <c r="C146" s="18"/>
      <c r="D146" s="19"/>
      <c r="E146" s="12" t="str">
        <f>Inputs!E$136</f>
        <v xml:space="preserve">Percentage of enhancement totex linked to materials, plant and equipment (ADDN2) </v>
      </c>
      <c r="F146" s="8">
        <f>Inputs!F$136</f>
        <v>0</v>
      </c>
      <c r="G146" s="12" t="str">
        <f>Inputs!G$136</f>
        <v>%</v>
      </c>
      <c r="H146" s="2"/>
    </row>
    <row r="147" spans="1:29" outlineLevel="3" x14ac:dyDescent="0.25">
      <c r="A147" s="11"/>
      <c r="B147" s="11"/>
      <c r="C147" s="18"/>
      <c r="D147" s="19"/>
      <c r="E147" s="12" t="str">
        <f>'PCD adjustment'!E$63</f>
        <v xml:space="preserve">Totex allowance for cost sharing - post PCD adjustment - 25:25 cost sharing - real (WR) </v>
      </c>
      <c r="F147" s="4"/>
      <c r="G147" s="4" t="str">
        <f>'PCD adjustment'!G$63</f>
        <v>£m</v>
      </c>
      <c r="H147" s="4">
        <f>'PCD adjustment'!H$63</f>
        <v>0</v>
      </c>
      <c r="I147" s="4"/>
      <c r="J147" s="4"/>
      <c r="K147" s="4"/>
      <c r="L147" s="4"/>
      <c r="M147" s="4"/>
      <c r="N147" s="4"/>
      <c r="O147" s="4"/>
      <c r="P147" s="4"/>
      <c r="Q147" s="4"/>
      <c r="R147" s="4"/>
      <c r="S147" s="4"/>
      <c r="T147" s="4"/>
      <c r="U147" s="4"/>
      <c r="V147" s="4">
        <f>'PCD adjustment'!V$63</f>
        <v>0</v>
      </c>
      <c r="W147" s="4">
        <f>'PCD adjustment'!W$63</f>
        <v>0</v>
      </c>
      <c r="X147" s="4">
        <f>'PCD adjustment'!X$63</f>
        <v>0</v>
      </c>
      <c r="Y147" s="4">
        <f>'PCD adjustment'!Y$63</f>
        <v>0</v>
      </c>
      <c r="Z147" s="4">
        <f>'PCD adjustment'!Z$63</f>
        <v>0</v>
      </c>
      <c r="AA147" s="4">
        <f>'PCD adjustment'!AA$63</f>
        <v>0</v>
      </c>
      <c r="AB147" s="4">
        <f>'PCD adjustment'!AB$63</f>
        <v>0</v>
      </c>
      <c r="AC147" s="4">
        <f>'PCD adjustment'!AC$63</f>
        <v>0</v>
      </c>
    </row>
    <row r="148" spans="1:29" outlineLevel="4" x14ac:dyDescent="0.25">
      <c r="A148" s="11"/>
      <c r="B148" s="11"/>
      <c r="C148" s="18"/>
      <c r="D148" s="19"/>
      <c r="E148" s="12" t="str">
        <f>'PCD adjustment'!E$64</f>
        <v xml:space="preserve">Totex allowance for cost sharing - post PCD adjustment - 25:25 cost sharing - real (WN+) </v>
      </c>
      <c r="F148" s="4"/>
      <c r="G148" s="4" t="str">
        <f>'PCD adjustment'!G$64</f>
        <v>£m</v>
      </c>
      <c r="H148" s="4">
        <f>'PCD adjustment'!H$64</f>
        <v>0</v>
      </c>
      <c r="I148" s="4"/>
      <c r="J148" s="4"/>
      <c r="K148" s="4"/>
      <c r="L148" s="4"/>
      <c r="M148" s="4"/>
      <c r="N148" s="4"/>
      <c r="O148" s="4"/>
      <c r="P148" s="4"/>
      <c r="Q148" s="4"/>
      <c r="R148" s="4"/>
      <c r="S148" s="4"/>
      <c r="T148" s="4"/>
      <c r="U148" s="4"/>
      <c r="V148" s="4">
        <f>'PCD adjustment'!V$64</f>
        <v>0</v>
      </c>
      <c r="W148" s="4">
        <f>'PCD adjustment'!W$64</f>
        <v>0</v>
      </c>
      <c r="X148" s="4">
        <f>'PCD adjustment'!X$64</f>
        <v>0</v>
      </c>
      <c r="Y148" s="4">
        <f>'PCD adjustment'!Y$64</f>
        <v>0</v>
      </c>
      <c r="Z148" s="4">
        <f>'PCD adjustment'!Z$64</f>
        <v>0</v>
      </c>
      <c r="AA148" s="4">
        <f>'PCD adjustment'!AA$64</f>
        <v>0</v>
      </c>
      <c r="AB148" s="4">
        <f>'PCD adjustment'!AB$64</f>
        <v>0</v>
      </c>
      <c r="AC148" s="4">
        <f>'PCD adjustment'!AC$64</f>
        <v>0</v>
      </c>
    </row>
    <row r="149" spans="1:29" outlineLevel="4" x14ac:dyDescent="0.25">
      <c r="A149" s="11"/>
      <c r="B149" s="11"/>
      <c r="C149" s="18"/>
      <c r="D149" s="19"/>
      <c r="E149" s="12" t="str">
        <f>'PCD adjustment'!E$65</f>
        <v xml:space="preserve">Totex allowance for cost sharing - post PCD adjustment - 25:25 cost sharing - real (WWN+) </v>
      </c>
      <c r="F149" s="4"/>
      <c r="G149" s="4" t="str">
        <f>'PCD adjustment'!G$65</f>
        <v>£m</v>
      </c>
      <c r="H149" s="4">
        <f>'PCD adjustment'!H$65</f>
        <v>0</v>
      </c>
      <c r="I149" s="4"/>
      <c r="J149" s="4"/>
      <c r="K149" s="4"/>
      <c r="L149" s="4"/>
      <c r="M149" s="4"/>
      <c r="N149" s="4"/>
      <c r="O149" s="4"/>
      <c r="P149" s="4"/>
      <c r="Q149" s="4"/>
      <c r="R149" s="4"/>
      <c r="S149" s="4"/>
      <c r="T149" s="4"/>
      <c r="U149" s="4"/>
      <c r="V149" s="4">
        <f>'PCD adjustment'!V$65</f>
        <v>0</v>
      </c>
      <c r="W149" s="4">
        <f>'PCD adjustment'!W$65</f>
        <v>0</v>
      </c>
      <c r="X149" s="4">
        <f>'PCD adjustment'!X$65</f>
        <v>0</v>
      </c>
      <c r="Y149" s="4">
        <f>'PCD adjustment'!Y$65</f>
        <v>0</v>
      </c>
      <c r="Z149" s="4">
        <f>'PCD adjustment'!Z$65</f>
        <v>0</v>
      </c>
      <c r="AA149" s="4">
        <f>'PCD adjustment'!AA$65</f>
        <v>0</v>
      </c>
      <c r="AB149" s="4">
        <f>'PCD adjustment'!AB$65</f>
        <v>0</v>
      </c>
      <c r="AC149" s="4">
        <f>'PCD adjustment'!AC$65</f>
        <v>0</v>
      </c>
    </row>
    <row r="150" spans="1:29" outlineLevel="4" x14ac:dyDescent="0.25">
      <c r="A150" s="11"/>
      <c r="B150" s="11"/>
      <c r="C150" s="18"/>
      <c r="D150" s="19"/>
      <c r="E150" s="12" t="str">
        <f>'PCD adjustment'!E$66</f>
        <v xml:space="preserve">Totex allowance for cost sharing - post PCD adjustment - 25:25 cost sharing - real (BIO) </v>
      </c>
      <c r="F150" s="4"/>
      <c r="G150" s="4" t="str">
        <f>'PCD adjustment'!G$66</f>
        <v>£m</v>
      </c>
      <c r="H150" s="4">
        <f>'PCD adjustment'!H$66</f>
        <v>0</v>
      </c>
      <c r="I150" s="4"/>
      <c r="J150" s="4"/>
      <c r="K150" s="4"/>
      <c r="L150" s="4"/>
      <c r="M150" s="4"/>
      <c r="N150" s="4"/>
      <c r="O150" s="4"/>
      <c r="P150" s="4"/>
      <c r="Q150" s="4"/>
      <c r="R150" s="4"/>
      <c r="S150" s="4"/>
      <c r="T150" s="4"/>
      <c r="U150" s="4"/>
      <c r="V150" s="4">
        <f>'PCD adjustment'!V$66</f>
        <v>0</v>
      </c>
      <c r="W150" s="4">
        <f>'PCD adjustment'!W$66</f>
        <v>0</v>
      </c>
      <c r="X150" s="4">
        <f>'PCD adjustment'!X$66</f>
        <v>0</v>
      </c>
      <c r="Y150" s="4">
        <f>'PCD adjustment'!Y$66</f>
        <v>0</v>
      </c>
      <c r="Z150" s="4">
        <f>'PCD adjustment'!Z$66</f>
        <v>0</v>
      </c>
      <c r="AA150" s="4">
        <f>'PCD adjustment'!AA$66</f>
        <v>0</v>
      </c>
      <c r="AB150" s="4">
        <f>'PCD adjustment'!AB$66</f>
        <v>0</v>
      </c>
      <c r="AC150" s="4">
        <f>'PCD adjustment'!AC$66</f>
        <v>0</v>
      </c>
    </row>
    <row r="151" spans="1:29" outlineLevel="4" x14ac:dyDescent="0.25">
      <c r="A151" s="11"/>
      <c r="B151" s="11"/>
      <c r="C151" s="18"/>
      <c r="D151" s="19"/>
      <c r="E151" s="12" t="str">
        <f>'PCD adjustment'!E$67</f>
        <v xml:space="preserve">Totex allowance for cost sharing - post PCD adjustment - 25:25 cost sharing - real (ADDN1) </v>
      </c>
      <c r="F151" s="4"/>
      <c r="G151" s="4" t="str">
        <f>'PCD adjustment'!G$67</f>
        <v>£m</v>
      </c>
      <c r="H151" s="4">
        <f>'PCD adjustment'!H$67</f>
        <v>0</v>
      </c>
      <c r="I151" s="4"/>
      <c r="J151" s="4"/>
      <c r="K151" s="4"/>
      <c r="L151" s="4"/>
      <c r="M151" s="4"/>
      <c r="N151" s="4"/>
      <c r="O151" s="4"/>
      <c r="P151" s="4"/>
      <c r="Q151" s="4"/>
      <c r="R151" s="4"/>
      <c r="S151" s="4"/>
      <c r="T151" s="4"/>
      <c r="U151" s="4"/>
      <c r="V151" s="4">
        <f>'PCD adjustment'!V$67</f>
        <v>0</v>
      </c>
      <c r="W151" s="4">
        <f>'PCD adjustment'!W$67</f>
        <v>0</v>
      </c>
      <c r="X151" s="4">
        <f>'PCD adjustment'!X$67</f>
        <v>0</v>
      </c>
      <c r="Y151" s="4">
        <f>'PCD adjustment'!Y$67</f>
        <v>0</v>
      </c>
      <c r="Z151" s="4">
        <f>'PCD adjustment'!Z$67</f>
        <v>0</v>
      </c>
      <c r="AA151" s="4">
        <f>'PCD adjustment'!AA$67</f>
        <v>0</v>
      </c>
      <c r="AB151" s="4">
        <f>'PCD adjustment'!AB$67</f>
        <v>0</v>
      </c>
      <c r="AC151" s="4">
        <f>'PCD adjustment'!AC$67</f>
        <v>0</v>
      </c>
    </row>
    <row r="152" spans="1:29" outlineLevel="4" x14ac:dyDescent="0.25">
      <c r="A152" s="11"/>
      <c r="B152" s="11"/>
      <c r="C152" s="18"/>
      <c r="D152" s="19"/>
      <c r="E152" s="12" t="str">
        <f>'PCD adjustment'!E$68</f>
        <v xml:space="preserve">Totex allowance for cost sharing - post PCD adjustment - 25:25 cost sharing - real (ADDN2) </v>
      </c>
      <c r="F152" s="4"/>
      <c r="G152" s="4" t="str">
        <f>'PCD adjustment'!G$68</f>
        <v>£m</v>
      </c>
      <c r="H152" s="4">
        <f>'PCD adjustment'!H$68</f>
        <v>0</v>
      </c>
      <c r="I152" s="4"/>
      <c r="J152" s="4"/>
      <c r="K152" s="4"/>
      <c r="L152" s="4"/>
      <c r="M152" s="4"/>
      <c r="N152" s="4"/>
      <c r="O152" s="4"/>
      <c r="P152" s="4"/>
      <c r="Q152" s="4"/>
      <c r="R152" s="4"/>
      <c r="S152" s="4"/>
      <c r="T152" s="4"/>
      <c r="U152" s="4"/>
      <c r="V152" s="4">
        <f>'PCD adjustment'!V$68</f>
        <v>0</v>
      </c>
      <c r="W152" s="4">
        <f>'PCD adjustment'!W$68</f>
        <v>0</v>
      </c>
      <c r="X152" s="4">
        <f>'PCD adjustment'!X$68</f>
        <v>0</v>
      </c>
      <c r="Y152" s="4">
        <f>'PCD adjustment'!Y$68</f>
        <v>0</v>
      </c>
      <c r="Z152" s="4">
        <f>'PCD adjustment'!Z$68</f>
        <v>0</v>
      </c>
      <c r="AA152" s="4">
        <f>'PCD adjustment'!AA$68</f>
        <v>0</v>
      </c>
      <c r="AB152" s="4">
        <f>'PCD adjustment'!AB$68</f>
        <v>0</v>
      </c>
      <c r="AC152" s="4">
        <f>'PCD adjustment'!AC$68</f>
        <v>0</v>
      </c>
    </row>
    <row r="153" spans="1:29" outlineLevel="3" x14ac:dyDescent="0.25">
      <c r="E153" s="23" t="s">
        <v>699</v>
      </c>
      <c r="G153" s="23" t="s">
        <v>148</v>
      </c>
      <c r="H153" s="1">
        <f t="shared" ref="H153:H158" si="53">SUM(J153:AB153)</f>
        <v>0</v>
      </c>
      <c r="J153" s="1"/>
      <c r="K153" s="1"/>
      <c r="L153" s="1"/>
      <c r="M153" s="1"/>
      <c r="N153" s="1"/>
      <c r="O153" s="1"/>
      <c r="P153" s="1"/>
      <c r="Q153" s="1"/>
      <c r="R153" s="1"/>
      <c r="S153" s="1"/>
      <c r="T153" s="1"/>
      <c r="U153" s="1"/>
      <c r="V153" s="1">
        <f t="shared" ref="V153:AC158" si="54">V147*$F141</f>
        <v>0</v>
      </c>
      <c r="W153" s="1">
        <f t="shared" si="54"/>
        <v>0</v>
      </c>
      <c r="X153" s="1">
        <f t="shared" si="54"/>
        <v>0</v>
      </c>
      <c r="Y153" s="1">
        <f t="shared" si="54"/>
        <v>0</v>
      </c>
      <c r="Z153" s="1">
        <f t="shared" si="54"/>
        <v>0</v>
      </c>
      <c r="AA153" s="1">
        <f t="shared" si="54"/>
        <v>0</v>
      </c>
      <c r="AB153" s="1">
        <f t="shared" si="54"/>
        <v>0</v>
      </c>
      <c r="AC153" s="1">
        <f t="shared" si="54"/>
        <v>0</v>
      </c>
    </row>
    <row r="154" spans="1:29" outlineLevel="4" x14ac:dyDescent="0.25">
      <c r="E154" s="23" t="s">
        <v>700</v>
      </c>
      <c r="G154" s="23" t="s">
        <v>148</v>
      </c>
      <c r="H154" s="1">
        <f t="shared" si="53"/>
        <v>0</v>
      </c>
      <c r="J154" s="1"/>
      <c r="K154" s="1"/>
      <c r="L154" s="1"/>
      <c r="M154" s="1"/>
      <c r="N154" s="1"/>
      <c r="O154" s="1"/>
      <c r="P154" s="1"/>
      <c r="Q154" s="1"/>
      <c r="R154" s="1"/>
      <c r="S154" s="1"/>
      <c r="T154" s="1"/>
      <c r="U154" s="1"/>
      <c r="V154" s="1">
        <f t="shared" si="54"/>
        <v>0</v>
      </c>
      <c r="W154" s="1">
        <f t="shared" si="54"/>
        <v>0</v>
      </c>
      <c r="X154" s="1">
        <f t="shared" si="54"/>
        <v>0</v>
      </c>
      <c r="Y154" s="1">
        <f t="shared" si="54"/>
        <v>0</v>
      </c>
      <c r="Z154" s="1">
        <f t="shared" si="54"/>
        <v>0</v>
      </c>
      <c r="AA154" s="1">
        <f t="shared" si="54"/>
        <v>0</v>
      </c>
      <c r="AB154" s="1">
        <f t="shared" si="54"/>
        <v>0</v>
      </c>
      <c r="AC154" s="1">
        <f t="shared" si="54"/>
        <v>0</v>
      </c>
    </row>
    <row r="155" spans="1:29" outlineLevel="4" x14ac:dyDescent="0.25">
      <c r="E155" s="23" t="s">
        <v>701</v>
      </c>
      <c r="G155" s="23" t="s">
        <v>148</v>
      </c>
      <c r="H155" s="1">
        <f t="shared" si="53"/>
        <v>0</v>
      </c>
      <c r="J155" s="1"/>
      <c r="K155" s="1"/>
      <c r="L155" s="1"/>
      <c r="M155" s="1"/>
      <c r="N155" s="1"/>
      <c r="O155" s="1"/>
      <c r="P155" s="1"/>
      <c r="Q155" s="1"/>
      <c r="R155" s="1"/>
      <c r="S155" s="1"/>
      <c r="T155" s="1"/>
      <c r="U155" s="1"/>
      <c r="V155" s="1">
        <f t="shared" si="54"/>
        <v>0</v>
      </c>
      <c r="W155" s="1">
        <f t="shared" si="54"/>
        <v>0</v>
      </c>
      <c r="X155" s="1">
        <f t="shared" si="54"/>
        <v>0</v>
      </c>
      <c r="Y155" s="1">
        <f t="shared" si="54"/>
        <v>0</v>
      </c>
      <c r="Z155" s="1">
        <f t="shared" si="54"/>
        <v>0</v>
      </c>
      <c r="AA155" s="1">
        <f t="shared" si="54"/>
        <v>0</v>
      </c>
      <c r="AB155" s="1">
        <f t="shared" si="54"/>
        <v>0</v>
      </c>
      <c r="AC155" s="1">
        <f t="shared" si="54"/>
        <v>0</v>
      </c>
    </row>
    <row r="156" spans="1:29" outlineLevel="4" x14ac:dyDescent="0.25">
      <c r="E156" s="23" t="s">
        <v>702</v>
      </c>
      <c r="G156" s="23" t="s">
        <v>148</v>
      </c>
      <c r="H156" s="1">
        <f t="shared" si="53"/>
        <v>0</v>
      </c>
      <c r="J156" s="1"/>
      <c r="K156" s="1"/>
      <c r="L156" s="1"/>
      <c r="M156" s="1"/>
      <c r="N156" s="1"/>
      <c r="O156" s="1"/>
      <c r="P156" s="1"/>
      <c r="Q156" s="1"/>
      <c r="R156" s="1"/>
      <c r="S156" s="1"/>
      <c r="T156" s="1"/>
      <c r="U156" s="1"/>
      <c r="V156" s="1">
        <f t="shared" si="54"/>
        <v>0</v>
      </c>
      <c r="W156" s="1">
        <f t="shared" si="54"/>
        <v>0</v>
      </c>
      <c r="X156" s="1">
        <f t="shared" si="54"/>
        <v>0</v>
      </c>
      <c r="Y156" s="1">
        <f t="shared" si="54"/>
        <v>0</v>
      </c>
      <c r="Z156" s="1">
        <f t="shared" si="54"/>
        <v>0</v>
      </c>
      <c r="AA156" s="1">
        <f t="shared" si="54"/>
        <v>0</v>
      </c>
      <c r="AB156" s="1">
        <f t="shared" si="54"/>
        <v>0</v>
      </c>
      <c r="AC156" s="1">
        <f t="shared" si="54"/>
        <v>0</v>
      </c>
    </row>
    <row r="157" spans="1:29" outlineLevel="4" x14ac:dyDescent="0.25">
      <c r="E157" s="23" t="s">
        <v>703</v>
      </c>
      <c r="G157" s="23" t="s">
        <v>148</v>
      </c>
      <c r="H157" s="1">
        <f t="shared" si="53"/>
        <v>0</v>
      </c>
      <c r="J157" s="1"/>
      <c r="K157" s="1"/>
      <c r="L157" s="1"/>
      <c r="M157" s="1"/>
      <c r="N157" s="1"/>
      <c r="O157" s="1"/>
      <c r="P157" s="1"/>
      <c r="Q157" s="1"/>
      <c r="R157" s="1"/>
      <c r="S157" s="1"/>
      <c r="T157" s="1"/>
      <c r="U157" s="1"/>
      <c r="V157" s="1">
        <f t="shared" si="54"/>
        <v>0</v>
      </c>
      <c r="W157" s="1">
        <f t="shared" si="54"/>
        <v>0</v>
      </c>
      <c r="X157" s="1">
        <f t="shared" si="54"/>
        <v>0</v>
      </c>
      <c r="Y157" s="1">
        <f t="shared" si="54"/>
        <v>0</v>
      </c>
      <c r="Z157" s="1">
        <f t="shared" si="54"/>
        <v>0</v>
      </c>
      <c r="AA157" s="1">
        <f t="shared" si="54"/>
        <v>0</v>
      </c>
      <c r="AB157" s="1">
        <f t="shared" si="54"/>
        <v>0</v>
      </c>
      <c r="AC157" s="1">
        <f t="shared" si="54"/>
        <v>0</v>
      </c>
    </row>
    <row r="158" spans="1:29" outlineLevel="4" x14ac:dyDescent="0.25">
      <c r="E158" s="23" t="s">
        <v>704</v>
      </c>
      <c r="G158" s="23" t="s">
        <v>148</v>
      </c>
      <c r="H158" s="1">
        <f t="shared" si="53"/>
        <v>0</v>
      </c>
      <c r="J158" s="1"/>
      <c r="K158" s="1"/>
      <c r="L158" s="1"/>
      <c r="M158" s="1"/>
      <c r="N158" s="1"/>
      <c r="O158" s="1"/>
      <c r="P158" s="1"/>
      <c r="Q158" s="1"/>
      <c r="R158" s="1"/>
      <c r="S158" s="1"/>
      <c r="T158" s="1"/>
      <c r="U158" s="1"/>
      <c r="V158" s="1">
        <f t="shared" si="54"/>
        <v>0</v>
      </c>
      <c r="W158" s="1">
        <f t="shared" si="54"/>
        <v>0</v>
      </c>
      <c r="X158" s="1">
        <f t="shared" si="54"/>
        <v>0</v>
      </c>
      <c r="Y158" s="1">
        <f t="shared" si="54"/>
        <v>0</v>
      </c>
      <c r="Z158" s="1">
        <f t="shared" si="54"/>
        <v>0</v>
      </c>
      <c r="AA158" s="1">
        <f t="shared" si="54"/>
        <v>0</v>
      </c>
      <c r="AB158" s="1">
        <f t="shared" si="54"/>
        <v>0</v>
      </c>
      <c r="AC158" s="1">
        <f t="shared" si="54"/>
        <v>0</v>
      </c>
    </row>
    <row r="159" spans="1:29" outlineLevel="2" x14ac:dyDescent="0.25"/>
    <row r="160" spans="1:29" outlineLevel="2" x14ac:dyDescent="0.25"/>
    <row r="161" spans="1:29" outlineLevel="2" x14ac:dyDescent="0.25">
      <c r="B161" s="22" t="s">
        <v>705</v>
      </c>
    </row>
    <row r="162" spans="1:29" outlineLevel="3" x14ac:dyDescent="0.25">
      <c r="E162" s="23" t="str">
        <f t="shared" ref="E162:AC162" si="55">E$153</f>
        <v xml:space="preserve">Net totex available for adjustment - 25:25 cost sharing - materials, plant &amp; equipment - real (WR) </v>
      </c>
      <c r="F162" s="1"/>
      <c r="G162" s="1" t="str">
        <f t="shared" si="55"/>
        <v>£m</v>
      </c>
      <c r="H162" s="1">
        <f t="shared" si="55"/>
        <v>0</v>
      </c>
      <c r="I162" s="1"/>
      <c r="J162" s="1"/>
      <c r="K162" s="1"/>
      <c r="L162" s="1"/>
      <c r="M162" s="1"/>
      <c r="N162" s="1"/>
      <c r="O162" s="1"/>
      <c r="P162" s="1"/>
      <c r="Q162" s="1"/>
      <c r="R162" s="1"/>
      <c r="S162" s="1"/>
      <c r="T162" s="1"/>
      <c r="U162" s="1"/>
      <c r="V162" s="1">
        <f t="shared" si="55"/>
        <v>0</v>
      </c>
      <c r="W162" s="1">
        <f t="shared" si="55"/>
        <v>0</v>
      </c>
      <c r="X162" s="1">
        <f t="shared" si="55"/>
        <v>0</v>
      </c>
      <c r="Y162" s="1">
        <f t="shared" si="55"/>
        <v>0</v>
      </c>
      <c r="Z162" s="1">
        <f t="shared" si="55"/>
        <v>0</v>
      </c>
      <c r="AA162" s="1">
        <f t="shared" si="55"/>
        <v>0</v>
      </c>
      <c r="AB162" s="1">
        <f t="shared" si="55"/>
        <v>0</v>
      </c>
      <c r="AC162" s="1">
        <f t="shared" si="55"/>
        <v>0</v>
      </c>
    </row>
    <row r="163" spans="1:29" outlineLevel="4" x14ac:dyDescent="0.25">
      <c r="E163" s="23" t="str">
        <f t="shared" ref="E163:AC163" si="56">E$154</f>
        <v xml:space="preserve">Net totex available for adjustment - 25:25 cost sharing - materials, plant &amp; equipment - real (WN+) </v>
      </c>
      <c r="F163" s="1"/>
      <c r="G163" s="1" t="str">
        <f t="shared" si="56"/>
        <v>£m</v>
      </c>
      <c r="H163" s="1">
        <f t="shared" si="56"/>
        <v>0</v>
      </c>
      <c r="I163" s="1"/>
      <c r="J163" s="1"/>
      <c r="K163" s="1"/>
      <c r="L163" s="1"/>
      <c r="M163" s="1"/>
      <c r="N163" s="1"/>
      <c r="O163" s="1"/>
      <c r="P163" s="1"/>
      <c r="Q163" s="1"/>
      <c r="R163" s="1"/>
      <c r="S163" s="1"/>
      <c r="T163" s="1"/>
      <c r="U163" s="1"/>
      <c r="V163" s="1">
        <f t="shared" si="56"/>
        <v>0</v>
      </c>
      <c r="W163" s="1">
        <f t="shared" si="56"/>
        <v>0</v>
      </c>
      <c r="X163" s="1">
        <f t="shared" si="56"/>
        <v>0</v>
      </c>
      <c r="Y163" s="1">
        <f t="shared" si="56"/>
        <v>0</v>
      </c>
      <c r="Z163" s="1">
        <f t="shared" si="56"/>
        <v>0</v>
      </c>
      <c r="AA163" s="1">
        <f t="shared" si="56"/>
        <v>0</v>
      </c>
      <c r="AB163" s="1">
        <f t="shared" si="56"/>
        <v>0</v>
      </c>
      <c r="AC163" s="1">
        <f t="shared" si="56"/>
        <v>0</v>
      </c>
    </row>
    <row r="164" spans="1:29" outlineLevel="4" x14ac:dyDescent="0.25">
      <c r="E164" s="23" t="str">
        <f t="shared" ref="E164:AC164" si="57">E$155</f>
        <v xml:space="preserve">Net totex available for adjustment - 25:25 cost sharing - materials, plant &amp; equipment - real (WWN+) </v>
      </c>
      <c r="F164" s="1"/>
      <c r="G164" s="1" t="str">
        <f t="shared" si="57"/>
        <v>£m</v>
      </c>
      <c r="H164" s="1">
        <f t="shared" si="57"/>
        <v>0</v>
      </c>
      <c r="I164" s="1"/>
      <c r="J164" s="1"/>
      <c r="K164" s="1"/>
      <c r="L164" s="1"/>
      <c r="M164" s="1"/>
      <c r="N164" s="1"/>
      <c r="O164" s="1"/>
      <c r="P164" s="1"/>
      <c r="Q164" s="1"/>
      <c r="R164" s="1"/>
      <c r="S164" s="1"/>
      <c r="T164" s="1"/>
      <c r="U164" s="1"/>
      <c r="V164" s="1">
        <f t="shared" si="57"/>
        <v>0</v>
      </c>
      <c r="W164" s="1">
        <f t="shared" si="57"/>
        <v>0</v>
      </c>
      <c r="X164" s="1">
        <f t="shared" si="57"/>
        <v>0</v>
      </c>
      <c r="Y164" s="1">
        <f t="shared" si="57"/>
        <v>0</v>
      </c>
      <c r="Z164" s="1">
        <f t="shared" si="57"/>
        <v>0</v>
      </c>
      <c r="AA164" s="1">
        <f t="shared" si="57"/>
        <v>0</v>
      </c>
      <c r="AB164" s="1">
        <f t="shared" si="57"/>
        <v>0</v>
      </c>
      <c r="AC164" s="1">
        <f t="shared" si="57"/>
        <v>0</v>
      </c>
    </row>
    <row r="165" spans="1:29" outlineLevel="4" x14ac:dyDescent="0.25">
      <c r="E165" s="23" t="str">
        <f t="shared" ref="E165:AC165" si="58">E$156</f>
        <v xml:space="preserve">Net totex available for adjustment - 25:25 cost sharing - materials, plant &amp; equipment - real (BIO) </v>
      </c>
      <c r="F165" s="1"/>
      <c r="G165" s="1" t="str">
        <f t="shared" si="58"/>
        <v>£m</v>
      </c>
      <c r="H165" s="1">
        <f t="shared" si="58"/>
        <v>0</v>
      </c>
      <c r="I165" s="1"/>
      <c r="J165" s="1"/>
      <c r="K165" s="1"/>
      <c r="L165" s="1"/>
      <c r="M165" s="1"/>
      <c r="N165" s="1"/>
      <c r="O165" s="1"/>
      <c r="P165" s="1"/>
      <c r="Q165" s="1"/>
      <c r="R165" s="1"/>
      <c r="S165" s="1"/>
      <c r="T165" s="1"/>
      <c r="U165" s="1"/>
      <c r="V165" s="1">
        <f t="shared" si="58"/>
        <v>0</v>
      </c>
      <c r="W165" s="1">
        <f t="shared" si="58"/>
        <v>0</v>
      </c>
      <c r="X165" s="1">
        <f t="shared" si="58"/>
        <v>0</v>
      </c>
      <c r="Y165" s="1">
        <f t="shared" si="58"/>
        <v>0</v>
      </c>
      <c r="Z165" s="1">
        <f t="shared" si="58"/>
        <v>0</v>
      </c>
      <c r="AA165" s="1">
        <f t="shared" si="58"/>
        <v>0</v>
      </c>
      <c r="AB165" s="1">
        <f t="shared" si="58"/>
        <v>0</v>
      </c>
      <c r="AC165" s="1">
        <f t="shared" si="58"/>
        <v>0</v>
      </c>
    </row>
    <row r="166" spans="1:29" outlineLevel="4" x14ac:dyDescent="0.25">
      <c r="E166" s="23" t="str">
        <f t="shared" ref="E166:AC166" si="59">E$157</f>
        <v xml:space="preserve">Net totex available for adjustment - 25:25 cost sharing - materials, plant &amp; equipment - real (ADDN1) </v>
      </c>
      <c r="F166" s="1"/>
      <c r="G166" s="1" t="str">
        <f t="shared" si="59"/>
        <v>£m</v>
      </c>
      <c r="H166" s="1">
        <f t="shared" si="59"/>
        <v>0</v>
      </c>
      <c r="I166" s="1"/>
      <c r="J166" s="1"/>
      <c r="K166" s="1"/>
      <c r="L166" s="1"/>
      <c r="M166" s="1"/>
      <c r="N166" s="1"/>
      <c r="O166" s="1"/>
      <c r="P166" s="1"/>
      <c r="Q166" s="1"/>
      <c r="R166" s="1"/>
      <c r="S166" s="1"/>
      <c r="T166" s="1"/>
      <c r="U166" s="1"/>
      <c r="V166" s="1">
        <f t="shared" si="59"/>
        <v>0</v>
      </c>
      <c r="W166" s="1">
        <f t="shared" si="59"/>
        <v>0</v>
      </c>
      <c r="X166" s="1">
        <f t="shared" si="59"/>
        <v>0</v>
      </c>
      <c r="Y166" s="1">
        <f t="shared" si="59"/>
        <v>0</v>
      </c>
      <c r="Z166" s="1">
        <f t="shared" si="59"/>
        <v>0</v>
      </c>
      <c r="AA166" s="1">
        <f t="shared" si="59"/>
        <v>0</v>
      </c>
      <c r="AB166" s="1">
        <f t="shared" si="59"/>
        <v>0</v>
      </c>
      <c r="AC166" s="1">
        <f t="shared" si="59"/>
        <v>0</v>
      </c>
    </row>
    <row r="167" spans="1:29" outlineLevel="4" x14ac:dyDescent="0.25">
      <c r="E167" s="23" t="str">
        <f t="shared" ref="E167:AC167" si="60">E$158</f>
        <v xml:space="preserve">Net totex available for adjustment - 25:25 cost sharing - materials, plant &amp; equipment - real (ADDN2) </v>
      </c>
      <c r="F167" s="1"/>
      <c r="G167" s="1" t="str">
        <f t="shared" si="60"/>
        <v>£m</v>
      </c>
      <c r="H167" s="1">
        <f t="shared" si="60"/>
        <v>0</v>
      </c>
      <c r="I167" s="1"/>
      <c r="J167" s="1"/>
      <c r="K167" s="1"/>
      <c r="L167" s="1"/>
      <c r="M167" s="1"/>
      <c r="N167" s="1"/>
      <c r="O167" s="1"/>
      <c r="P167" s="1"/>
      <c r="Q167" s="1"/>
      <c r="R167" s="1"/>
      <c r="S167" s="1"/>
      <c r="T167" s="1"/>
      <c r="U167" s="1"/>
      <c r="V167" s="1">
        <f t="shared" si="60"/>
        <v>0</v>
      </c>
      <c r="W167" s="1">
        <f t="shared" si="60"/>
        <v>0</v>
      </c>
      <c r="X167" s="1">
        <f t="shared" si="60"/>
        <v>0</v>
      </c>
      <c r="Y167" s="1">
        <f t="shared" si="60"/>
        <v>0</v>
      </c>
      <c r="Z167" s="1">
        <f t="shared" si="60"/>
        <v>0</v>
      </c>
      <c r="AA167" s="1">
        <f t="shared" si="60"/>
        <v>0</v>
      </c>
      <c r="AB167" s="1">
        <f t="shared" si="60"/>
        <v>0</v>
      </c>
      <c r="AC167" s="1">
        <f t="shared" si="60"/>
        <v>0</v>
      </c>
    </row>
    <row r="168" spans="1:29" outlineLevel="3" x14ac:dyDescent="0.25">
      <c r="E168" s="23" t="str">
        <f t="shared" ref="E168:AC168" si="61">E$31</f>
        <v>Real adjustment factor for materials, plant &amp; equipment</v>
      </c>
      <c r="F168" s="2"/>
      <c r="G168" s="2" t="str">
        <f t="shared" si="61"/>
        <v>%</v>
      </c>
      <c r="H168" s="2"/>
      <c r="I168" s="2"/>
      <c r="J168" s="2"/>
      <c r="K168" s="2"/>
      <c r="L168" s="2"/>
      <c r="M168" s="2"/>
      <c r="N168" s="2"/>
      <c r="O168" s="2"/>
      <c r="P168" s="2"/>
      <c r="Q168" s="2"/>
      <c r="R168" s="2"/>
      <c r="S168" s="2"/>
      <c r="T168" s="2"/>
      <c r="U168" s="2"/>
      <c r="V168" s="2">
        <f t="shared" si="61"/>
        <v>0</v>
      </c>
      <c r="W168" s="2">
        <f t="shared" si="61"/>
        <v>0</v>
      </c>
      <c r="X168" s="2">
        <f t="shared" si="61"/>
        <v>0</v>
      </c>
      <c r="Y168" s="2">
        <f t="shared" si="61"/>
        <v>0</v>
      </c>
      <c r="Z168" s="2">
        <f t="shared" si="61"/>
        <v>0</v>
      </c>
      <c r="AA168" s="2">
        <f t="shared" si="61"/>
        <v>0</v>
      </c>
      <c r="AB168" s="2">
        <f t="shared" si="61"/>
        <v>0</v>
      </c>
      <c r="AC168" s="2">
        <f t="shared" si="61"/>
        <v>0</v>
      </c>
    </row>
    <row r="169" spans="1:29" outlineLevel="3" x14ac:dyDescent="0.25">
      <c r="A169" s="11"/>
      <c r="B169" s="11"/>
      <c r="C169" s="18"/>
      <c r="D169" s="19"/>
      <c r="E169" s="12" t="str">
        <f>Time!E$54</f>
        <v>Forecast period flag</v>
      </c>
      <c r="F169" s="3"/>
      <c r="G169" s="3" t="str">
        <f>Time!G$54</f>
        <v>flag</v>
      </c>
      <c r="H169" s="3"/>
      <c r="I169" s="3"/>
      <c r="J169" s="3"/>
      <c r="K169" s="3"/>
      <c r="L169" s="3"/>
      <c r="M169" s="3"/>
      <c r="N169" s="3"/>
      <c r="O169" s="3"/>
      <c r="P169" s="3"/>
      <c r="Q169" s="3"/>
      <c r="R169" s="3"/>
      <c r="S169" s="3"/>
      <c r="T169" s="3"/>
      <c r="U169" s="3"/>
      <c r="V169" s="3">
        <f>Time!V$54</f>
        <v>0</v>
      </c>
      <c r="W169" s="3">
        <f>Time!W$54</f>
        <v>1</v>
      </c>
      <c r="X169" s="3">
        <f>Time!X$54</f>
        <v>1</v>
      </c>
      <c r="Y169" s="3">
        <f>Time!Y$54</f>
        <v>1</v>
      </c>
      <c r="Z169" s="3">
        <f>Time!Z$54</f>
        <v>1</v>
      </c>
      <c r="AA169" s="3">
        <f>Time!AA$54</f>
        <v>1</v>
      </c>
      <c r="AB169" s="3">
        <f>Time!AB$54</f>
        <v>1</v>
      </c>
      <c r="AC169" s="3">
        <f>Time!AC$54</f>
        <v>0</v>
      </c>
    </row>
    <row r="170" spans="1:29" outlineLevel="3" x14ac:dyDescent="0.25">
      <c r="E170" s="23" t="s">
        <v>706</v>
      </c>
      <c r="G170" s="23" t="s">
        <v>148</v>
      </c>
      <c r="H170" s="1">
        <f t="shared" ref="H170:H175" si="62">SUM(J170:AB170)</f>
        <v>0</v>
      </c>
      <c r="J170" s="1"/>
      <c r="K170" s="1"/>
      <c r="L170" s="1"/>
      <c r="M170" s="1"/>
      <c r="N170" s="1"/>
      <c r="O170" s="1"/>
      <c r="P170" s="1"/>
      <c r="Q170" s="1"/>
      <c r="R170" s="1"/>
      <c r="S170" s="1"/>
      <c r="T170" s="1"/>
      <c r="U170" s="1"/>
      <c r="V170" s="1">
        <f t="shared" ref="V170:AC175" si="63">IF(V$169=1,V162*V$168,0)</f>
        <v>0</v>
      </c>
      <c r="W170" s="1">
        <f t="shared" si="63"/>
        <v>0</v>
      </c>
      <c r="X170" s="1">
        <f t="shared" si="63"/>
        <v>0</v>
      </c>
      <c r="Y170" s="1">
        <f t="shared" si="63"/>
        <v>0</v>
      </c>
      <c r="Z170" s="1">
        <f t="shared" si="63"/>
        <v>0</v>
      </c>
      <c r="AA170" s="1">
        <f t="shared" si="63"/>
        <v>0</v>
      </c>
      <c r="AB170" s="1">
        <f t="shared" si="63"/>
        <v>0</v>
      </c>
      <c r="AC170" s="1">
        <f t="shared" si="63"/>
        <v>0</v>
      </c>
    </row>
    <row r="171" spans="1:29" outlineLevel="4" x14ac:dyDescent="0.25">
      <c r="E171" s="23" t="s">
        <v>707</v>
      </c>
      <c r="G171" s="23" t="s">
        <v>148</v>
      </c>
      <c r="H171" s="1">
        <f t="shared" si="62"/>
        <v>0</v>
      </c>
      <c r="J171" s="1"/>
      <c r="K171" s="1"/>
      <c r="L171" s="1"/>
      <c r="M171" s="1"/>
      <c r="N171" s="1"/>
      <c r="O171" s="1"/>
      <c r="P171" s="1"/>
      <c r="Q171" s="1"/>
      <c r="R171" s="1"/>
      <c r="S171" s="1"/>
      <c r="T171" s="1"/>
      <c r="U171" s="1"/>
      <c r="V171" s="1">
        <f t="shared" si="63"/>
        <v>0</v>
      </c>
      <c r="W171" s="1">
        <f t="shared" si="63"/>
        <v>0</v>
      </c>
      <c r="X171" s="1">
        <f t="shared" si="63"/>
        <v>0</v>
      </c>
      <c r="Y171" s="1">
        <f t="shared" si="63"/>
        <v>0</v>
      </c>
      <c r="Z171" s="1">
        <f t="shared" si="63"/>
        <v>0</v>
      </c>
      <c r="AA171" s="1">
        <f t="shared" si="63"/>
        <v>0</v>
      </c>
      <c r="AB171" s="1">
        <f t="shared" si="63"/>
        <v>0</v>
      </c>
      <c r="AC171" s="1">
        <f t="shared" si="63"/>
        <v>0</v>
      </c>
    </row>
    <row r="172" spans="1:29" outlineLevel="4" x14ac:dyDescent="0.25">
      <c r="E172" s="23" t="s">
        <v>708</v>
      </c>
      <c r="G172" s="23" t="s">
        <v>148</v>
      </c>
      <c r="H172" s="1">
        <f t="shared" si="62"/>
        <v>0</v>
      </c>
      <c r="J172" s="1"/>
      <c r="K172" s="1"/>
      <c r="L172" s="1"/>
      <c r="M172" s="1"/>
      <c r="N172" s="1"/>
      <c r="O172" s="1"/>
      <c r="P172" s="1"/>
      <c r="Q172" s="1"/>
      <c r="R172" s="1"/>
      <c r="S172" s="1"/>
      <c r="T172" s="1"/>
      <c r="U172" s="1"/>
      <c r="V172" s="1">
        <f t="shared" si="63"/>
        <v>0</v>
      </c>
      <c r="W172" s="1">
        <f t="shared" si="63"/>
        <v>0</v>
      </c>
      <c r="X172" s="1">
        <f t="shared" si="63"/>
        <v>0</v>
      </c>
      <c r="Y172" s="1">
        <f t="shared" si="63"/>
        <v>0</v>
      </c>
      <c r="Z172" s="1">
        <f t="shared" si="63"/>
        <v>0</v>
      </c>
      <c r="AA172" s="1">
        <f t="shared" si="63"/>
        <v>0</v>
      </c>
      <c r="AB172" s="1">
        <f t="shared" si="63"/>
        <v>0</v>
      </c>
      <c r="AC172" s="1">
        <f t="shared" si="63"/>
        <v>0</v>
      </c>
    </row>
    <row r="173" spans="1:29" outlineLevel="4" x14ac:dyDescent="0.25">
      <c r="E173" s="23" t="s">
        <v>709</v>
      </c>
      <c r="G173" s="23" t="s">
        <v>148</v>
      </c>
      <c r="H173" s="1">
        <f t="shared" si="62"/>
        <v>0</v>
      </c>
      <c r="J173" s="1"/>
      <c r="K173" s="1"/>
      <c r="L173" s="1"/>
      <c r="M173" s="1"/>
      <c r="N173" s="1"/>
      <c r="O173" s="1"/>
      <c r="P173" s="1"/>
      <c r="Q173" s="1"/>
      <c r="R173" s="1"/>
      <c r="S173" s="1"/>
      <c r="T173" s="1"/>
      <c r="U173" s="1"/>
      <c r="V173" s="1">
        <f t="shared" si="63"/>
        <v>0</v>
      </c>
      <c r="W173" s="1">
        <f t="shared" si="63"/>
        <v>0</v>
      </c>
      <c r="X173" s="1">
        <f t="shared" si="63"/>
        <v>0</v>
      </c>
      <c r="Y173" s="1">
        <f t="shared" si="63"/>
        <v>0</v>
      </c>
      <c r="Z173" s="1">
        <f t="shared" si="63"/>
        <v>0</v>
      </c>
      <c r="AA173" s="1">
        <f t="shared" si="63"/>
        <v>0</v>
      </c>
      <c r="AB173" s="1">
        <f t="shared" si="63"/>
        <v>0</v>
      </c>
      <c r="AC173" s="1">
        <f t="shared" si="63"/>
        <v>0</v>
      </c>
    </row>
    <row r="174" spans="1:29" outlineLevel="4" x14ac:dyDescent="0.25">
      <c r="E174" s="23" t="s">
        <v>710</v>
      </c>
      <c r="G174" s="23" t="s">
        <v>148</v>
      </c>
      <c r="H174" s="1">
        <f t="shared" si="62"/>
        <v>0</v>
      </c>
      <c r="J174" s="1"/>
      <c r="K174" s="1"/>
      <c r="L174" s="1"/>
      <c r="M174" s="1"/>
      <c r="N174" s="1"/>
      <c r="O174" s="1"/>
      <c r="P174" s="1"/>
      <c r="Q174" s="1"/>
      <c r="R174" s="1"/>
      <c r="S174" s="1"/>
      <c r="T174" s="1"/>
      <c r="U174" s="1"/>
      <c r="V174" s="1">
        <f t="shared" si="63"/>
        <v>0</v>
      </c>
      <c r="W174" s="1">
        <f t="shared" si="63"/>
        <v>0</v>
      </c>
      <c r="X174" s="1">
        <f t="shared" si="63"/>
        <v>0</v>
      </c>
      <c r="Y174" s="1">
        <f t="shared" si="63"/>
        <v>0</v>
      </c>
      <c r="Z174" s="1">
        <f t="shared" si="63"/>
        <v>0</v>
      </c>
      <c r="AA174" s="1">
        <f t="shared" si="63"/>
        <v>0</v>
      </c>
      <c r="AB174" s="1">
        <f t="shared" si="63"/>
        <v>0</v>
      </c>
      <c r="AC174" s="1">
        <f t="shared" si="63"/>
        <v>0</v>
      </c>
    </row>
    <row r="175" spans="1:29" outlineLevel="4" x14ac:dyDescent="0.25">
      <c r="E175" s="23" t="s">
        <v>711</v>
      </c>
      <c r="G175" s="23" t="s">
        <v>148</v>
      </c>
      <c r="H175" s="1">
        <f t="shared" si="62"/>
        <v>0</v>
      </c>
      <c r="J175" s="1"/>
      <c r="K175" s="1"/>
      <c r="L175" s="1"/>
      <c r="M175" s="1"/>
      <c r="N175" s="1"/>
      <c r="O175" s="1"/>
      <c r="P175" s="1"/>
      <c r="Q175" s="1"/>
      <c r="R175" s="1"/>
      <c r="S175" s="1"/>
      <c r="T175" s="1"/>
      <c r="U175" s="1"/>
      <c r="V175" s="1">
        <f t="shared" si="63"/>
        <v>0</v>
      </c>
      <c r="W175" s="1">
        <f t="shared" si="63"/>
        <v>0</v>
      </c>
      <c r="X175" s="1">
        <f t="shared" si="63"/>
        <v>0</v>
      </c>
      <c r="Y175" s="1">
        <f t="shared" si="63"/>
        <v>0</v>
      </c>
      <c r="Z175" s="1">
        <f t="shared" si="63"/>
        <v>0</v>
      </c>
      <c r="AA175" s="1">
        <f t="shared" si="63"/>
        <v>0</v>
      </c>
      <c r="AB175" s="1">
        <f t="shared" si="63"/>
        <v>0</v>
      </c>
      <c r="AC175" s="1">
        <f t="shared" si="63"/>
        <v>0</v>
      </c>
    </row>
    <row r="176" spans="1:29" outlineLevel="2" x14ac:dyDescent="0.25"/>
    <row r="177" spans="1:29" outlineLevel="2" x14ac:dyDescent="0.25"/>
    <row r="178" spans="1:29" outlineLevel="2" x14ac:dyDescent="0.25">
      <c r="B178" s="22" t="s">
        <v>712</v>
      </c>
    </row>
    <row r="179" spans="1:29" outlineLevel="3" x14ac:dyDescent="0.25">
      <c r="E179" s="23" t="str">
        <f t="shared" ref="E179:AC179" si="64">E$170</f>
        <v xml:space="preserve">Net totex post adjustment - 25:25 cost sharing - materials, plant &amp; equipment - real (WR) </v>
      </c>
      <c r="F179" s="1"/>
      <c r="G179" s="1" t="str">
        <f t="shared" si="64"/>
        <v>£m</v>
      </c>
      <c r="H179" s="1">
        <f t="shared" si="64"/>
        <v>0</v>
      </c>
      <c r="I179" s="1"/>
      <c r="J179" s="1"/>
      <c r="K179" s="1"/>
      <c r="L179" s="1"/>
      <c r="M179" s="1"/>
      <c r="N179" s="1"/>
      <c r="O179" s="1"/>
      <c r="P179" s="1"/>
      <c r="Q179" s="1"/>
      <c r="R179" s="1"/>
      <c r="S179" s="1"/>
      <c r="T179" s="1"/>
      <c r="U179" s="1"/>
      <c r="V179" s="1">
        <f t="shared" si="64"/>
        <v>0</v>
      </c>
      <c r="W179" s="1">
        <f t="shared" si="64"/>
        <v>0</v>
      </c>
      <c r="X179" s="1">
        <f t="shared" si="64"/>
        <v>0</v>
      </c>
      <c r="Y179" s="1">
        <f t="shared" si="64"/>
        <v>0</v>
      </c>
      <c r="Z179" s="1">
        <f t="shared" si="64"/>
        <v>0</v>
      </c>
      <c r="AA179" s="1">
        <f t="shared" si="64"/>
        <v>0</v>
      </c>
      <c r="AB179" s="1">
        <f t="shared" si="64"/>
        <v>0</v>
      </c>
      <c r="AC179" s="1">
        <f t="shared" si="64"/>
        <v>0</v>
      </c>
    </row>
    <row r="180" spans="1:29" outlineLevel="4" x14ac:dyDescent="0.25">
      <c r="E180" s="23" t="str">
        <f t="shared" ref="E180:AC180" si="65">E$171</f>
        <v xml:space="preserve">Net totex post adjustment - 25:25 cost sharing - materials, plant &amp; equipment - real (WN+) </v>
      </c>
      <c r="F180" s="1"/>
      <c r="G180" s="1" t="str">
        <f t="shared" si="65"/>
        <v>£m</v>
      </c>
      <c r="H180" s="1">
        <f t="shared" si="65"/>
        <v>0</v>
      </c>
      <c r="I180" s="1"/>
      <c r="J180" s="1"/>
      <c r="K180" s="1"/>
      <c r="L180" s="1"/>
      <c r="M180" s="1"/>
      <c r="N180" s="1"/>
      <c r="O180" s="1"/>
      <c r="P180" s="1"/>
      <c r="Q180" s="1"/>
      <c r="R180" s="1"/>
      <c r="S180" s="1"/>
      <c r="T180" s="1"/>
      <c r="U180" s="1"/>
      <c r="V180" s="1">
        <f t="shared" si="65"/>
        <v>0</v>
      </c>
      <c r="W180" s="1">
        <f t="shared" si="65"/>
        <v>0</v>
      </c>
      <c r="X180" s="1">
        <f t="shared" si="65"/>
        <v>0</v>
      </c>
      <c r="Y180" s="1">
        <f t="shared" si="65"/>
        <v>0</v>
      </c>
      <c r="Z180" s="1">
        <f t="shared" si="65"/>
        <v>0</v>
      </c>
      <c r="AA180" s="1">
        <f t="shared" si="65"/>
        <v>0</v>
      </c>
      <c r="AB180" s="1">
        <f t="shared" si="65"/>
        <v>0</v>
      </c>
      <c r="AC180" s="1">
        <f t="shared" si="65"/>
        <v>0</v>
      </c>
    </row>
    <row r="181" spans="1:29" outlineLevel="4" x14ac:dyDescent="0.25">
      <c r="E181" s="23" t="str">
        <f t="shared" ref="E181:AC181" si="66">E$172</f>
        <v xml:space="preserve">Net totex post adjustment - 25:25 cost sharing - materials, plant &amp; equipment - real (WWN+) </v>
      </c>
      <c r="F181" s="1"/>
      <c r="G181" s="1" t="str">
        <f t="shared" si="66"/>
        <v>£m</v>
      </c>
      <c r="H181" s="1">
        <f t="shared" si="66"/>
        <v>0</v>
      </c>
      <c r="I181" s="1"/>
      <c r="J181" s="1"/>
      <c r="K181" s="1"/>
      <c r="L181" s="1"/>
      <c r="M181" s="1"/>
      <c r="N181" s="1"/>
      <c r="O181" s="1"/>
      <c r="P181" s="1"/>
      <c r="Q181" s="1"/>
      <c r="R181" s="1"/>
      <c r="S181" s="1"/>
      <c r="T181" s="1"/>
      <c r="U181" s="1"/>
      <c r="V181" s="1">
        <f t="shared" si="66"/>
        <v>0</v>
      </c>
      <c r="W181" s="1">
        <f t="shared" si="66"/>
        <v>0</v>
      </c>
      <c r="X181" s="1">
        <f t="shared" si="66"/>
        <v>0</v>
      </c>
      <c r="Y181" s="1">
        <f t="shared" si="66"/>
        <v>0</v>
      </c>
      <c r="Z181" s="1">
        <f t="shared" si="66"/>
        <v>0</v>
      </c>
      <c r="AA181" s="1">
        <f t="shared" si="66"/>
        <v>0</v>
      </c>
      <c r="AB181" s="1">
        <f t="shared" si="66"/>
        <v>0</v>
      </c>
      <c r="AC181" s="1">
        <f t="shared" si="66"/>
        <v>0</v>
      </c>
    </row>
    <row r="182" spans="1:29" outlineLevel="4" x14ac:dyDescent="0.25">
      <c r="E182" s="23" t="str">
        <f t="shared" ref="E182:AC182" si="67">E$173</f>
        <v xml:space="preserve">Net totex post adjustment - 25:25 cost sharing - materials, plant &amp; equipment - real (BIO) </v>
      </c>
      <c r="F182" s="1"/>
      <c r="G182" s="1" t="str">
        <f t="shared" si="67"/>
        <v>£m</v>
      </c>
      <c r="H182" s="1">
        <f t="shared" si="67"/>
        <v>0</v>
      </c>
      <c r="I182" s="1"/>
      <c r="J182" s="1"/>
      <c r="K182" s="1"/>
      <c r="L182" s="1"/>
      <c r="M182" s="1"/>
      <c r="N182" s="1"/>
      <c r="O182" s="1"/>
      <c r="P182" s="1"/>
      <c r="Q182" s="1"/>
      <c r="R182" s="1"/>
      <c r="S182" s="1"/>
      <c r="T182" s="1"/>
      <c r="U182" s="1"/>
      <c r="V182" s="1">
        <f t="shared" si="67"/>
        <v>0</v>
      </c>
      <c r="W182" s="1">
        <f t="shared" si="67"/>
        <v>0</v>
      </c>
      <c r="X182" s="1">
        <f t="shared" si="67"/>
        <v>0</v>
      </c>
      <c r="Y182" s="1">
        <f t="shared" si="67"/>
        <v>0</v>
      </c>
      <c r="Z182" s="1">
        <f t="shared" si="67"/>
        <v>0</v>
      </c>
      <c r="AA182" s="1">
        <f t="shared" si="67"/>
        <v>0</v>
      </c>
      <c r="AB182" s="1">
        <f t="shared" si="67"/>
        <v>0</v>
      </c>
      <c r="AC182" s="1">
        <f t="shared" si="67"/>
        <v>0</v>
      </c>
    </row>
    <row r="183" spans="1:29" outlineLevel="4" x14ac:dyDescent="0.25">
      <c r="E183" s="23" t="str">
        <f t="shared" ref="E183:AC183" si="68">E$174</f>
        <v xml:space="preserve">Net totex post adjustment - 25:25 cost sharing - materials, plant &amp; equipment - real (ADDN1) </v>
      </c>
      <c r="F183" s="1"/>
      <c r="G183" s="1" t="str">
        <f t="shared" si="68"/>
        <v>£m</v>
      </c>
      <c r="H183" s="1">
        <f t="shared" si="68"/>
        <v>0</v>
      </c>
      <c r="I183" s="1"/>
      <c r="J183" s="1"/>
      <c r="K183" s="1"/>
      <c r="L183" s="1"/>
      <c r="M183" s="1"/>
      <c r="N183" s="1"/>
      <c r="O183" s="1"/>
      <c r="P183" s="1"/>
      <c r="Q183" s="1"/>
      <c r="R183" s="1"/>
      <c r="S183" s="1"/>
      <c r="T183" s="1"/>
      <c r="U183" s="1"/>
      <c r="V183" s="1">
        <f t="shared" si="68"/>
        <v>0</v>
      </c>
      <c r="W183" s="1">
        <f t="shared" si="68"/>
        <v>0</v>
      </c>
      <c r="X183" s="1">
        <f t="shared" si="68"/>
        <v>0</v>
      </c>
      <c r="Y183" s="1">
        <f t="shared" si="68"/>
        <v>0</v>
      </c>
      <c r="Z183" s="1">
        <f t="shared" si="68"/>
        <v>0</v>
      </c>
      <c r="AA183" s="1">
        <f t="shared" si="68"/>
        <v>0</v>
      </c>
      <c r="AB183" s="1">
        <f t="shared" si="68"/>
        <v>0</v>
      </c>
      <c r="AC183" s="1">
        <f t="shared" si="68"/>
        <v>0</v>
      </c>
    </row>
    <row r="184" spans="1:29" outlineLevel="4" x14ac:dyDescent="0.25">
      <c r="E184" s="23" t="str">
        <f t="shared" ref="E184:AC184" si="69">E$175</f>
        <v xml:space="preserve">Net totex post adjustment - 25:25 cost sharing - materials, plant &amp; equipment - real (ADDN2) </v>
      </c>
      <c r="F184" s="1"/>
      <c r="G184" s="1" t="str">
        <f t="shared" si="69"/>
        <v>£m</v>
      </c>
      <c r="H184" s="1">
        <f t="shared" si="69"/>
        <v>0</v>
      </c>
      <c r="I184" s="1"/>
      <c r="J184" s="1"/>
      <c r="K184" s="1"/>
      <c r="L184" s="1"/>
      <c r="M184" s="1"/>
      <c r="N184" s="1"/>
      <c r="O184" s="1"/>
      <c r="P184" s="1"/>
      <c r="Q184" s="1"/>
      <c r="R184" s="1"/>
      <c r="S184" s="1"/>
      <c r="T184" s="1"/>
      <c r="U184" s="1"/>
      <c r="V184" s="1">
        <f t="shared" si="69"/>
        <v>0</v>
      </c>
      <c r="W184" s="1">
        <f t="shared" si="69"/>
        <v>0</v>
      </c>
      <c r="X184" s="1">
        <f t="shared" si="69"/>
        <v>0</v>
      </c>
      <c r="Y184" s="1">
        <f t="shared" si="69"/>
        <v>0</v>
      </c>
      <c r="Z184" s="1">
        <f t="shared" si="69"/>
        <v>0</v>
      </c>
      <c r="AA184" s="1">
        <f t="shared" si="69"/>
        <v>0</v>
      </c>
      <c r="AB184" s="1">
        <f t="shared" si="69"/>
        <v>0</v>
      </c>
      <c r="AC184" s="1">
        <f t="shared" si="69"/>
        <v>0</v>
      </c>
    </row>
    <row r="185" spans="1:29" outlineLevel="3" x14ac:dyDescent="0.25">
      <c r="E185" s="23" t="str">
        <f t="shared" ref="E185:AC185" si="70">E$153</f>
        <v xml:space="preserve">Net totex available for adjustment - 25:25 cost sharing - materials, plant &amp; equipment - real (WR) </v>
      </c>
      <c r="F185" s="1"/>
      <c r="G185" s="1" t="str">
        <f t="shared" si="70"/>
        <v>£m</v>
      </c>
      <c r="H185" s="1">
        <f t="shared" si="70"/>
        <v>0</v>
      </c>
      <c r="I185" s="1"/>
      <c r="J185" s="1"/>
      <c r="K185" s="1"/>
      <c r="L185" s="1"/>
      <c r="M185" s="1"/>
      <c r="N185" s="1"/>
      <c r="O185" s="1"/>
      <c r="P185" s="1"/>
      <c r="Q185" s="1"/>
      <c r="R185" s="1"/>
      <c r="S185" s="1"/>
      <c r="T185" s="1"/>
      <c r="U185" s="1"/>
      <c r="V185" s="1">
        <f t="shared" si="70"/>
        <v>0</v>
      </c>
      <c r="W185" s="1">
        <f t="shared" si="70"/>
        <v>0</v>
      </c>
      <c r="X185" s="1">
        <f t="shared" si="70"/>
        <v>0</v>
      </c>
      <c r="Y185" s="1">
        <f t="shared" si="70"/>
        <v>0</v>
      </c>
      <c r="Z185" s="1">
        <f t="shared" si="70"/>
        <v>0</v>
      </c>
      <c r="AA185" s="1">
        <f t="shared" si="70"/>
        <v>0</v>
      </c>
      <c r="AB185" s="1">
        <f t="shared" si="70"/>
        <v>0</v>
      </c>
      <c r="AC185" s="1">
        <f t="shared" si="70"/>
        <v>0</v>
      </c>
    </row>
    <row r="186" spans="1:29" outlineLevel="4" x14ac:dyDescent="0.25">
      <c r="E186" s="23" t="str">
        <f t="shared" ref="E186:AC186" si="71">E$154</f>
        <v xml:space="preserve">Net totex available for adjustment - 25:25 cost sharing - materials, plant &amp; equipment - real (WN+) </v>
      </c>
      <c r="F186" s="1"/>
      <c r="G186" s="1" t="str">
        <f t="shared" si="71"/>
        <v>£m</v>
      </c>
      <c r="H186" s="1">
        <f t="shared" si="71"/>
        <v>0</v>
      </c>
      <c r="I186" s="1"/>
      <c r="J186" s="1"/>
      <c r="K186" s="1"/>
      <c r="L186" s="1"/>
      <c r="M186" s="1"/>
      <c r="N186" s="1"/>
      <c r="O186" s="1"/>
      <c r="P186" s="1"/>
      <c r="Q186" s="1"/>
      <c r="R186" s="1"/>
      <c r="S186" s="1"/>
      <c r="T186" s="1"/>
      <c r="U186" s="1"/>
      <c r="V186" s="1">
        <f t="shared" si="71"/>
        <v>0</v>
      </c>
      <c r="W186" s="1">
        <f t="shared" si="71"/>
        <v>0</v>
      </c>
      <c r="X186" s="1">
        <f t="shared" si="71"/>
        <v>0</v>
      </c>
      <c r="Y186" s="1">
        <f t="shared" si="71"/>
        <v>0</v>
      </c>
      <c r="Z186" s="1">
        <f t="shared" si="71"/>
        <v>0</v>
      </c>
      <c r="AA186" s="1">
        <f t="shared" si="71"/>
        <v>0</v>
      </c>
      <c r="AB186" s="1">
        <f t="shared" si="71"/>
        <v>0</v>
      </c>
      <c r="AC186" s="1">
        <f t="shared" si="71"/>
        <v>0</v>
      </c>
    </row>
    <row r="187" spans="1:29" outlineLevel="4" x14ac:dyDescent="0.25">
      <c r="E187" s="23" t="str">
        <f t="shared" ref="E187:AC187" si="72">E$155</f>
        <v xml:space="preserve">Net totex available for adjustment - 25:25 cost sharing - materials, plant &amp; equipment - real (WWN+) </v>
      </c>
      <c r="F187" s="1"/>
      <c r="G187" s="1" t="str">
        <f t="shared" si="72"/>
        <v>£m</v>
      </c>
      <c r="H187" s="1">
        <f t="shared" si="72"/>
        <v>0</v>
      </c>
      <c r="I187" s="1"/>
      <c r="J187" s="1"/>
      <c r="K187" s="1"/>
      <c r="L187" s="1"/>
      <c r="M187" s="1"/>
      <c r="N187" s="1"/>
      <c r="O187" s="1"/>
      <c r="P187" s="1"/>
      <c r="Q187" s="1"/>
      <c r="R187" s="1"/>
      <c r="S187" s="1"/>
      <c r="T187" s="1"/>
      <c r="U187" s="1"/>
      <c r="V187" s="1">
        <f t="shared" si="72"/>
        <v>0</v>
      </c>
      <c r="W187" s="1">
        <f t="shared" si="72"/>
        <v>0</v>
      </c>
      <c r="X187" s="1">
        <f t="shared" si="72"/>
        <v>0</v>
      </c>
      <c r="Y187" s="1">
        <f t="shared" si="72"/>
        <v>0</v>
      </c>
      <c r="Z187" s="1">
        <f t="shared" si="72"/>
        <v>0</v>
      </c>
      <c r="AA187" s="1">
        <f t="shared" si="72"/>
        <v>0</v>
      </c>
      <c r="AB187" s="1">
        <f t="shared" si="72"/>
        <v>0</v>
      </c>
      <c r="AC187" s="1">
        <f t="shared" si="72"/>
        <v>0</v>
      </c>
    </row>
    <row r="188" spans="1:29" outlineLevel="4" x14ac:dyDescent="0.25">
      <c r="E188" s="23" t="str">
        <f t="shared" ref="E188:AC188" si="73">E$156</f>
        <v xml:space="preserve">Net totex available for adjustment - 25:25 cost sharing - materials, plant &amp; equipment - real (BIO) </v>
      </c>
      <c r="F188" s="1"/>
      <c r="G188" s="1" t="str">
        <f t="shared" si="73"/>
        <v>£m</v>
      </c>
      <c r="H188" s="1">
        <f t="shared" si="73"/>
        <v>0</v>
      </c>
      <c r="I188" s="1"/>
      <c r="J188" s="1"/>
      <c r="K188" s="1"/>
      <c r="L188" s="1"/>
      <c r="M188" s="1"/>
      <c r="N188" s="1"/>
      <c r="O188" s="1"/>
      <c r="P188" s="1"/>
      <c r="Q188" s="1"/>
      <c r="R188" s="1"/>
      <c r="S188" s="1"/>
      <c r="T188" s="1"/>
      <c r="U188" s="1"/>
      <c r="V188" s="1">
        <f t="shared" si="73"/>
        <v>0</v>
      </c>
      <c r="W188" s="1">
        <f t="shared" si="73"/>
        <v>0</v>
      </c>
      <c r="X188" s="1">
        <f t="shared" si="73"/>
        <v>0</v>
      </c>
      <c r="Y188" s="1">
        <f t="shared" si="73"/>
        <v>0</v>
      </c>
      <c r="Z188" s="1">
        <f t="shared" si="73"/>
        <v>0</v>
      </c>
      <c r="AA188" s="1">
        <f t="shared" si="73"/>
        <v>0</v>
      </c>
      <c r="AB188" s="1">
        <f t="shared" si="73"/>
        <v>0</v>
      </c>
      <c r="AC188" s="1">
        <f t="shared" si="73"/>
        <v>0</v>
      </c>
    </row>
    <row r="189" spans="1:29" outlineLevel="4" x14ac:dyDescent="0.25">
      <c r="E189" s="23" t="str">
        <f t="shared" ref="E189:AC189" si="74">E$157</f>
        <v xml:space="preserve">Net totex available for adjustment - 25:25 cost sharing - materials, plant &amp; equipment - real (ADDN1) </v>
      </c>
      <c r="F189" s="1"/>
      <c r="G189" s="1" t="str">
        <f t="shared" si="74"/>
        <v>£m</v>
      </c>
      <c r="H189" s="1">
        <f t="shared" si="74"/>
        <v>0</v>
      </c>
      <c r="I189" s="1"/>
      <c r="J189" s="1"/>
      <c r="K189" s="1"/>
      <c r="L189" s="1"/>
      <c r="M189" s="1"/>
      <c r="N189" s="1"/>
      <c r="O189" s="1"/>
      <c r="P189" s="1"/>
      <c r="Q189" s="1"/>
      <c r="R189" s="1"/>
      <c r="S189" s="1"/>
      <c r="T189" s="1"/>
      <c r="U189" s="1"/>
      <c r="V189" s="1">
        <f t="shared" si="74"/>
        <v>0</v>
      </c>
      <c r="W189" s="1">
        <f t="shared" si="74"/>
        <v>0</v>
      </c>
      <c r="X189" s="1">
        <f t="shared" si="74"/>
        <v>0</v>
      </c>
      <c r="Y189" s="1">
        <f t="shared" si="74"/>
        <v>0</v>
      </c>
      <c r="Z189" s="1">
        <f t="shared" si="74"/>
        <v>0</v>
      </c>
      <c r="AA189" s="1">
        <f t="shared" si="74"/>
        <v>0</v>
      </c>
      <c r="AB189" s="1">
        <f t="shared" si="74"/>
        <v>0</v>
      </c>
      <c r="AC189" s="1">
        <f t="shared" si="74"/>
        <v>0</v>
      </c>
    </row>
    <row r="190" spans="1:29" outlineLevel="4" x14ac:dyDescent="0.25">
      <c r="E190" s="23" t="str">
        <f t="shared" ref="E190:AC190" si="75">E$158</f>
        <v xml:space="preserve">Net totex available for adjustment - 25:25 cost sharing - materials, plant &amp; equipment - real (ADDN2) </v>
      </c>
      <c r="F190" s="1"/>
      <c r="G190" s="1" t="str">
        <f t="shared" si="75"/>
        <v>£m</v>
      </c>
      <c r="H190" s="1">
        <f t="shared" si="75"/>
        <v>0</v>
      </c>
      <c r="I190" s="1"/>
      <c r="J190" s="1"/>
      <c r="K190" s="1"/>
      <c r="L190" s="1"/>
      <c r="M190" s="1"/>
      <c r="N190" s="1"/>
      <c r="O190" s="1"/>
      <c r="P190" s="1"/>
      <c r="Q190" s="1"/>
      <c r="R190" s="1"/>
      <c r="S190" s="1"/>
      <c r="T190" s="1"/>
      <c r="U190" s="1"/>
      <c r="V190" s="1">
        <f t="shared" si="75"/>
        <v>0</v>
      </c>
      <c r="W190" s="1">
        <f t="shared" si="75"/>
        <v>0</v>
      </c>
      <c r="X190" s="1">
        <f t="shared" si="75"/>
        <v>0</v>
      </c>
      <c r="Y190" s="1">
        <f t="shared" si="75"/>
        <v>0</v>
      </c>
      <c r="Z190" s="1">
        <f t="shared" si="75"/>
        <v>0</v>
      </c>
      <c r="AA190" s="1">
        <f t="shared" si="75"/>
        <v>0</v>
      </c>
      <c r="AB190" s="1">
        <f t="shared" si="75"/>
        <v>0</v>
      </c>
      <c r="AC190" s="1">
        <f t="shared" si="75"/>
        <v>0</v>
      </c>
    </row>
    <row r="191" spans="1:29" outlineLevel="3" x14ac:dyDescent="0.25">
      <c r="A191" s="11"/>
      <c r="B191" s="11"/>
      <c r="C191" s="18"/>
      <c r="D191" s="19"/>
      <c r="E191" s="12" t="s">
        <v>713</v>
      </c>
      <c r="F191" s="12"/>
      <c r="G191" s="12" t="s">
        <v>148</v>
      </c>
      <c r="H191" s="4">
        <f t="shared" ref="H191:H196" si="76">SUM(J191:AB191)</f>
        <v>0</v>
      </c>
      <c r="I191" s="12"/>
      <c r="J191" s="4"/>
      <c r="K191" s="4"/>
      <c r="L191" s="4"/>
      <c r="M191" s="4"/>
      <c r="N191" s="4"/>
      <c r="O191" s="4"/>
      <c r="P191" s="4"/>
      <c r="Q191" s="4"/>
      <c r="R191" s="4"/>
      <c r="S191" s="4"/>
      <c r="T191" s="4"/>
      <c r="U191" s="4"/>
      <c r="V191" s="4">
        <f t="shared" ref="V191:AC196" si="77">V179-V185</f>
        <v>0</v>
      </c>
      <c r="W191" s="4">
        <f t="shared" si="77"/>
        <v>0</v>
      </c>
      <c r="X191" s="4">
        <f t="shared" si="77"/>
        <v>0</v>
      </c>
      <c r="Y191" s="4">
        <f t="shared" si="77"/>
        <v>0</v>
      </c>
      <c r="Z191" s="4">
        <f t="shared" si="77"/>
        <v>0</v>
      </c>
      <c r="AA191" s="4">
        <f t="shared" si="77"/>
        <v>0</v>
      </c>
      <c r="AB191" s="4">
        <f t="shared" si="77"/>
        <v>0</v>
      </c>
      <c r="AC191" s="4">
        <f t="shared" si="77"/>
        <v>0</v>
      </c>
    </row>
    <row r="192" spans="1:29" outlineLevel="4" x14ac:dyDescent="0.25">
      <c r="A192" s="11"/>
      <c r="B192" s="11"/>
      <c r="C192" s="18"/>
      <c r="D192" s="19"/>
      <c r="E192" s="12" t="s">
        <v>714</v>
      </c>
      <c r="F192" s="12"/>
      <c r="G192" s="12" t="s">
        <v>148</v>
      </c>
      <c r="H192" s="4">
        <f t="shared" si="76"/>
        <v>0</v>
      </c>
      <c r="I192" s="12"/>
      <c r="J192" s="4"/>
      <c r="K192" s="4"/>
      <c r="L192" s="4"/>
      <c r="M192" s="4"/>
      <c r="N192" s="4"/>
      <c r="O192" s="4"/>
      <c r="P192" s="4"/>
      <c r="Q192" s="4"/>
      <c r="R192" s="4"/>
      <c r="S192" s="4"/>
      <c r="T192" s="4"/>
      <c r="U192" s="4"/>
      <c r="V192" s="4">
        <f t="shared" si="77"/>
        <v>0</v>
      </c>
      <c r="W192" s="4">
        <f t="shared" si="77"/>
        <v>0</v>
      </c>
      <c r="X192" s="4">
        <f t="shared" si="77"/>
        <v>0</v>
      </c>
      <c r="Y192" s="4">
        <f t="shared" si="77"/>
        <v>0</v>
      </c>
      <c r="Z192" s="4">
        <f t="shared" si="77"/>
        <v>0</v>
      </c>
      <c r="AA192" s="4">
        <f t="shared" si="77"/>
        <v>0</v>
      </c>
      <c r="AB192" s="4">
        <f t="shared" si="77"/>
        <v>0</v>
      </c>
      <c r="AC192" s="4">
        <f t="shared" si="77"/>
        <v>0</v>
      </c>
    </row>
    <row r="193" spans="1:29" outlineLevel="4" x14ac:dyDescent="0.25">
      <c r="A193" s="111"/>
      <c r="B193" s="111"/>
      <c r="C193" s="112"/>
      <c r="D193" s="19"/>
      <c r="E193" s="12" t="s">
        <v>715</v>
      </c>
      <c r="F193" s="12"/>
      <c r="G193" s="12" t="s">
        <v>148</v>
      </c>
      <c r="H193" s="4">
        <f t="shared" si="76"/>
        <v>0</v>
      </c>
      <c r="I193" s="12"/>
      <c r="J193" s="4"/>
      <c r="K193" s="4"/>
      <c r="L193" s="4"/>
      <c r="M193" s="4"/>
      <c r="N193" s="4"/>
      <c r="O193" s="4"/>
      <c r="P193" s="4"/>
      <c r="Q193" s="4"/>
      <c r="R193" s="4"/>
      <c r="S193" s="4"/>
      <c r="T193" s="4"/>
      <c r="U193" s="4"/>
      <c r="V193" s="4">
        <f t="shared" si="77"/>
        <v>0</v>
      </c>
      <c r="W193" s="4">
        <f t="shared" si="77"/>
        <v>0</v>
      </c>
      <c r="X193" s="4">
        <f t="shared" si="77"/>
        <v>0</v>
      </c>
      <c r="Y193" s="4">
        <f t="shared" si="77"/>
        <v>0</v>
      </c>
      <c r="Z193" s="4">
        <f t="shared" si="77"/>
        <v>0</v>
      </c>
      <c r="AA193" s="4">
        <f t="shared" si="77"/>
        <v>0</v>
      </c>
      <c r="AB193" s="4">
        <f t="shared" si="77"/>
        <v>0</v>
      </c>
      <c r="AC193" s="4">
        <f t="shared" si="77"/>
        <v>0</v>
      </c>
    </row>
    <row r="194" spans="1:29" outlineLevel="4" x14ac:dyDescent="0.25">
      <c r="A194" s="111"/>
      <c r="B194" s="111"/>
      <c r="C194" s="112"/>
      <c r="D194" s="19"/>
      <c r="E194" s="12" t="s">
        <v>716</v>
      </c>
      <c r="F194" s="12"/>
      <c r="G194" s="12" t="s">
        <v>148</v>
      </c>
      <c r="H194" s="4">
        <f t="shared" si="76"/>
        <v>0</v>
      </c>
      <c r="I194" s="12"/>
      <c r="J194" s="4"/>
      <c r="K194" s="4"/>
      <c r="L194" s="4"/>
      <c r="M194" s="4"/>
      <c r="N194" s="4"/>
      <c r="O194" s="4"/>
      <c r="P194" s="4"/>
      <c r="Q194" s="4"/>
      <c r="R194" s="4"/>
      <c r="S194" s="4"/>
      <c r="T194" s="4"/>
      <c r="U194" s="4"/>
      <c r="V194" s="4">
        <f t="shared" si="77"/>
        <v>0</v>
      </c>
      <c r="W194" s="4">
        <f t="shared" si="77"/>
        <v>0</v>
      </c>
      <c r="X194" s="4">
        <f t="shared" si="77"/>
        <v>0</v>
      </c>
      <c r="Y194" s="4">
        <f t="shared" si="77"/>
        <v>0</v>
      </c>
      <c r="Z194" s="4">
        <f t="shared" si="77"/>
        <v>0</v>
      </c>
      <c r="AA194" s="4">
        <f t="shared" si="77"/>
        <v>0</v>
      </c>
      <c r="AB194" s="4">
        <f t="shared" si="77"/>
        <v>0</v>
      </c>
      <c r="AC194" s="4">
        <f t="shared" si="77"/>
        <v>0</v>
      </c>
    </row>
    <row r="195" spans="1:29" outlineLevel="4" x14ac:dyDescent="0.25">
      <c r="A195" s="111"/>
      <c r="B195" s="111"/>
      <c r="C195" s="112"/>
      <c r="D195" s="19"/>
      <c r="E195" s="12" t="s">
        <v>717</v>
      </c>
      <c r="F195" s="12"/>
      <c r="G195" s="12" t="s">
        <v>148</v>
      </c>
      <c r="H195" s="4">
        <f t="shared" si="76"/>
        <v>0</v>
      </c>
      <c r="I195" s="12"/>
      <c r="J195" s="4"/>
      <c r="K195" s="4"/>
      <c r="L195" s="4"/>
      <c r="M195" s="4"/>
      <c r="N195" s="4"/>
      <c r="O195" s="4"/>
      <c r="P195" s="4"/>
      <c r="Q195" s="4"/>
      <c r="R195" s="4"/>
      <c r="S195" s="4"/>
      <c r="T195" s="4"/>
      <c r="U195" s="4"/>
      <c r="V195" s="4">
        <f t="shared" si="77"/>
        <v>0</v>
      </c>
      <c r="W195" s="4">
        <f t="shared" si="77"/>
        <v>0</v>
      </c>
      <c r="X195" s="4">
        <f t="shared" si="77"/>
        <v>0</v>
      </c>
      <c r="Y195" s="4">
        <f t="shared" si="77"/>
        <v>0</v>
      </c>
      <c r="Z195" s="4">
        <f t="shared" si="77"/>
        <v>0</v>
      </c>
      <c r="AA195" s="4">
        <f t="shared" si="77"/>
        <v>0</v>
      </c>
      <c r="AB195" s="4">
        <f t="shared" si="77"/>
        <v>0</v>
      </c>
      <c r="AC195" s="4">
        <f t="shared" si="77"/>
        <v>0</v>
      </c>
    </row>
    <row r="196" spans="1:29" outlineLevel="4" x14ac:dyDescent="0.25">
      <c r="A196" s="111"/>
      <c r="B196" s="111"/>
      <c r="C196" s="112"/>
      <c r="D196" s="19"/>
      <c r="E196" s="12" t="s">
        <v>718</v>
      </c>
      <c r="F196" s="12"/>
      <c r="G196" s="12" t="s">
        <v>148</v>
      </c>
      <c r="H196" s="4">
        <f t="shared" si="76"/>
        <v>0</v>
      </c>
      <c r="I196" s="12"/>
      <c r="J196" s="4"/>
      <c r="K196" s="4"/>
      <c r="L196" s="4"/>
      <c r="M196" s="4"/>
      <c r="N196" s="4"/>
      <c r="O196" s="4"/>
      <c r="P196" s="4"/>
      <c r="Q196" s="4"/>
      <c r="R196" s="4"/>
      <c r="S196" s="4"/>
      <c r="T196" s="4"/>
      <c r="U196" s="4"/>
      <c r="V196" s="4">
        <f t="shared" si="77"/>
        <v>0</v>
      </c>
      <c r="W196" s="4">
        <f t="shared" si="77"/>
        <v>0</v>
      </c>
      <c r="X196" s="4">
        <f t="shared" si="77"/>
        <v>0</v>
      </c>
      <c r="Y196" s="4">
        <f t="shared" si="77"/>
        <v>0</v>
      </c>
      <c r="Z196" s="4">
        <f t="shared" si="77"/>
        <v>0</v>
      </c>
      <c r="AA196" s="4">
        <f t="shared" si="77"/>
        <v>0</v>
      </c>
      <c r="AB196" s="4">
        <f t="shared" si="77"/>
        <v>0</v>
      </c>
      <c r="AC196" s="4">
        <f t="shared" si="77"/>
        <v>0</v>
      </c>
    </row>
    <row r="197" spans="1:29" outlineLevel="2" x14ac:dyDescent="0.25">
      <c r="A197" s="109"/>
      <c r="B197" s="109"/>
      <c r="C197" s="110"/>
    </row>
    <row r="198" spans="1:29" outlineLevel="2" x14ac:dyDescent="0.25">
      <c r="A198" s="109"/>
      <c r="B198" s="109"/>
      <c r="C198" s="110"/>
    </row>
    <row r="199" spans="1:29" outlineLevel="2" x14ac:dyDescent="0.25">
      <c r="A199" s="109"/>
      <c r="B199" s="109" t="s">
        <v>719</v>
      </c>
      <c r="C199" s="110"/>
    </row>
    <row r="200" spans="1:29" outlineLevel="3" x14ac:dyDescent="0.25">
      <c r="A200" s="109"/>
      <c r="B200" s="109"/>
      <c r="C200" s="110"/>
      <c r="E200" s="23" t="str">
        <f t="shared" ref="E200:AC200" si="78">E$191</f>
        <v xml:space="preserve">Variance to totex allowance post adjustment - 25:25 cost sharing - materials, plant &amp; equipment - real (WR) </v>
      </c>
      <c r="F200" s="1"/>
      <c r="G200" s="1" t="str">
        <f t="shared" si="78"/>
        <v>£m</v>
      </c>
      <c r="H200" s="1">
        <f>H$191</f>
        <v>0</v>
      </c>
      <c r="I200" s="1"/>
      <c r="J200" s="1">
        <f t="shared" si="78"/>
        <v>0</v>
      </c>
      <c r="K200" s="1">
        <f t="shared" si="78"/>
        <v>0</v>
      </c>
      <c r="L200" s="1">
        <f t="shared" si="78"/>
        <v>0</v>
      </c>
      <c r="M200" s="1">
        <f t="shared" si="78"/>
        <v>0</v>
      </c>
      <c r="N200" s="1">
        <f t="shared" si="78"/>
        <v>0</v>
      </c>
      <c r="O200" s="1">
        <f t="shared" si="78"/>
        <v>0</v>
      </c>
      <c r="P200" s="1">
        <f t="shared" si="78"/>
        <v>0</v>
      </c>
      <c r="Q200" s="1">
        <f t="shared" si="78"/>
        <v>0</v>
      </c>
      <c r="R200" s="1">
        <f t="shared" si="78"/>
        <v>0</v>
      </c>
      <c r="S200" s="1">
        <f t="shared" si="78"/>
        <v>0</v>
      </c>
      <c r="T200" s="1">
        <f t="shared" si="78"/>
        <v>0</v>
      </c>
      <c r="U200" s="1">
        <f t="shared" si="78"/>
        <v>0</v>
      </c>
      <c r="V200" s="1">
        <f t="shared" si="78"/>
        <v>0</v>
      </c>
      <c r="W200" s="1">
        <f t="shared" si="78"/>
        <v>0</v>
      </c>
      <c r="X200" s="1">
        <f t="shared" si="78"/>
        <v>0</v>
      </c>
      <c r="Y200" s="1">
        <f t="shared" si="78"/>
        <v>0</v>
      </c>
      <c r="Z200" s="1">
        <f t="shared" si="78"/>
        <v>0</v>
      </c>
      <c r="AA200" s="1">
        <f t="shared" si="78"/>
        <v>0</v>
      </c>
      <c r="AB200" s="1">
        <f t="shared" si="78"/>
        <v>0</v>
      </c>
      <c r="AC200" s="1">
        <f t="shared" si="78"/>
        <v>0</v>
      </c>
    </row>
    <row r="201" spans="1:29" outlineLevel="4" x14ac:dyDescent="0.25">
      <c r="A201" s="109"/>
      <c r="B201" s="109"/>
      <c r="C201" s="110"/>
      <c r="E201" s="23" t="str">
        <f t="shared" ref="E201:AC201" si="79">E$192</f>
        <v xml:space="preserve">Variance to totex allowance post adjustment - 25:25 cost sharing - materials, plant &amp; equipment - real (WN+) </v>
      </c>
      <c r="F201" s="1"/>
      <c r="G201" s="1" t="str">
        <f t="shared" si="79"/>
        <v>£m</v>
      </c>
      <c r="H201" s="1">
        <f t="shared" si="79"/>
        <v>0</v>
      </c>
      <c r="I201" s="1"/>
      <c r="J201" s="1">
        <f t="shared" si="79"/>
        <v>0</v>
      </c>
      <c r="K201" s="1">
        <f t="shared" si="79"/>
        <v>0</v>
      </c>
      <c r="L201" s="1">
        <f t="shared" si="79"/>
        <v>0</v>
      </c>
      <c r="M201" s="1">
        <f t="shared" si="79"/>
        <v>0</v>
      </c>
      <c r="N201" s="1">
        <f t="shared" si="79"/>
        <v>0</v>
      </c>
      <c r="O201" s="1">
        <f t="shared" si="79"/>
        <v>0</v>
      </c>
      <c r="P201" s="1">
        <f t="shared" si="79"/>
        <v>0</v>
      </c>
      <c r="Q201" s="1">
        <f t="shared" si="79"/>
        <v>0</v>
      </c>
      <c r="R201" s="1">
        <f t="shared" si="79"/>
        <v>0</v>
      </c>
      <c r="S201" s="1">
        <f t="shared" si="79"/>
        <v>0</v>
      </c>
      <c r="T201" s="1">
        <f t="shared" si="79"/>
        <v>0</v>
      </c>
      <c r="U201" s="1">
        <f t="shared" si="79"/>
        <v>0</v>
      </c>
      <c r="V201" s="1">
        <f t="shared" si="79"/>
        <v>0</v>
      </c>
      <c r="W201" s="1">
        <f t="shared" si="79"/>
        <v>0</v>
      </c>
      <c r="X201" s="1">
        <f t="shared" si="79"/>
        <v>0</v>
      </c>
      <c r="Y201" s="1">
        <f t="shared" si="79"/>
        <v>0</v>
      </c>
      <c r="Z201" s="1">
        <f t="shared" si="79"/>
        <v>0</v>
      </c>
      <c r="AA201" s="1">
        <f t="shared" si="79"/>
        <v>0</v>
      </c>
      <c r="AB201" s="1">
        <f t="shared" si="79"/>
        <v>0</v>
      </c>
      <c r="AC201" s="1">
        <f t="shared" si="79"/>
        <v>0</v>
      </c>
    </row>
    <row r="202" spans="1:29" outlineLevel="4" x14ac:dyDescent="0.25">
      <c r="A202" s="109"/>
      <c r="B202" s="109"/>
      <c r="C202" s="110"/>
      <c r="E202" s="23" t="str">
        <f t="shared" ref="E202:AC202" si="80">E$193</f>
        <v xml:space="preserve">Variance to totex allowance post adjustment - 25:25 cost sharing - materials, plant &amp; equipment - real (WWN+) </v>
      </c>
      <c r="F202" s="1"/>
      <c r="G202" s="1" t="str">
        <f t="shared" si="80"/>
        <v>£m</v>
      </c>
      <c r="H202" s="1">
        <f t="shared" si="80"/>
        <v>0</v>
      </c>
      <c r="I202" s="1"/>
      <c r="J202" s="1">
        <f t="shared" si="80"/>
        <v>0</v>
      </c>
      <c r="K202" s="1">
        <f t="shared" si="80"/>
        <v>0</v>
      </c>
      <c r="L202" s="1">
        <f t="shared" si="80"/>
        <v>0</v>
      </c>
      <c r="M202" s="1">
        <f t="shared" si="80"/>
        <v>0</v>
      </c>
      <c r="N202" s="1">
        <f t="shared" si="80"/>
        <v>0</v>
      </c>
      <c r="O202" s="1">
        <f t="shared" si="80"/>
        <v>0</v>
      </c>
      <c r="P202" s="1">
        <f t="shared" si="80"/>
        <v>0</v>
      </c>
      <c r="Q202" s="1">
        <f t="shared" si="80"/>
        <v>0</v>
      </c>
      <c r="R202" s="1">
        <f t="shared" si="80"/>
        <v>0</v>
      </c>
      <c r="S202" s="1">
        <f t="shared" si="80"/>
        <v>0</v>
      </c>
      <c r="T202" s="1">
        <f t="shared" si="80"/>
        <v>0</v>
      </c>
      <c r="U202" s="1">
        <f t="shared" si="80"/>
        <v>0</v>
      </c>
      <c r="V202" s="1">
        <f t="shared" si="80"/>
        <v>0</v>
      </c>
      <c r="W202" s="1">
        <f t="shared" si="80"/>
        <v>0</v>
      </c>
      <c r="X202" s="1">
        <f t="shared" si="80"/>
        <v>0</v>
      </c>
      <c r="Y202" s="1">
        <f t="shared" si="80"/>
        <v>0</v>
      </c>
      <c r="Z202" s="1">
        <f t="shared" si="80"/>
        <v>0</v>
      </c>
      <c r="AA202" s="1">
        <f t="shared" si="80"/>
        <v>0</v>
      </c>
      <c r="AB202" s="1">
        <f t="shared" si="80"/>
        <v>0</v>
      </c>
      <c r="AC202" s="1">
        <f t="shared" si="80"/>
        <v>0</v>
      </c>
    </row>
    <row r="203" spans="1:29" outlineLevel="4" x14ac:dyDescent="0.25">
      <c r="A203" s="109"/>
      <c r="B203" s="109"/>
      <c r="C203" s="110"/>
      <c r="E203" s="23" t="str">
        <f t="shared" ref="E203:AC203" si="81">E$194</f>
        <v xml:space="preserve">Variance to totex allowance post adjustment - 25:25 cost sharing - materials, plant &amp; equipment - real (BIO) </v>
      </c>
      <c r="F203" s="1"/>
      <c r="G203" s="1" t="str">
        <f t="shared" si="81"/>
        <v>£m</v>
      </c>
      <c r="H203" s="1">
        <f t="shared" si="81"/>
        <v>0</v>
      </c>
      <c r="I203" s="1"/>
      <c r="J203" s="1">
        <f t="shared" si="81"/>
        <v>0</v>
      </c>
      <c r="K203" s="1">
        <f t="shared" si="81"/>
        <v>0</v>
      </c>
      <c r="L203" s="1">
        <f t="shared" si="81"/>
        <v>0</v>
      </c>
      <c r="M203" s="1">
        <f t="shared" si="81"/>
        <v>0</v>
      </c>
      <c r="N203" s="1">
        <f t="shared" si="81"/>
        <v>0</v>
      </c>
      <c r="O203" s="1">
        <f t="shared" si="81"/>
        <v>0</v>
      </c>
      <c r="P203" s="1">
        <f t="shared" si="81"/>
        <v>0</v>
      </c>
      <c r="Q203" s="1">
        <f t="shared" si="81"/>
        <v>0</v>
      </c>
      <c r="R203" s="1">
        <f t="shared" si="81"/>
        <v>0</v>
      </c>
      <c r="S203" s="1">
        <f t="shared" si="81"/>
        <v>0</v>
      </c>
      <c r="T203" s="1">
        <f t="shared" si="81"/>
        <v>0</v>
      </c>
      <c r="U203" s="1">
        <f t="shared" si="81"/>
        <v>0</v>
      </c>
      <c r="V203" s="1">
        <f t="shared" si="81"/>
        <v>0</v>
      </c>
      <c r="W203" s="1">
        <f t="shared" si="81"/>
        <v>0</v>
      </c>
      <c r="X203" s="1">
        <f t="shared" si="81"/>
        <v>0</v>
      </c>
      <c r="Y203" s="1">
        <f t="shared" si="81"/>
        <v>0</v>
      </c>
      <c r="Z203" s="1">
        <f t="shared" si="81"/>
        <v>0</v>
      </c>
      <c r="AA203" s="1">
        <f t="shared" si="81"/>
        <v>0</v>
      </c>
      <c r="AB203" s="1">
        <f t="shared" si="81"/>
        <v>0</v>
      </c>
      <c r="AC203" s="1">
        <f t="shared" si="81"/>
        <v>0</v>
      </c>
    </row>
    <row r="204" spans="1:29" outlineLevel="4" x14ac:dyDescent="0.25">
      <c r="A204" s="109"/>
      <c r="B204" s="109"/>
      <c r="C204" s="110"/>
      <c r="E204" s="23" t="str">
        <f t="shared" ref="E204:AC204" si="82">E$195</f>
        <v xml:space="preserve">Variance to totex allowance post adjustment - 25:25 cost sharing - materials, plant &amp; equipment - real (ADDN1) </v>
      </c>
      <c r="F204" s="1"/>
      <c r="G204" s="1" t="str">
        <f t="shared" si="82"/>
        <v>£m</v>
      </c>
      <c r="H204" s="1">
        <f t="shared" si="82"/>
        <v>0</v>
      </c>
      <c r="I204" s="1"/>
      <c r="J204" s="1">
        <f t="shared" si="82"/>
        <v>0</v>
      </c>
      <c r="K204" s="1">
        <f t="shared" si="82"/>
        <v>0</v>
      </c>
      <c r="L204" s="1">
        <f t="shared" si="82"/>
        <v>0</v>
      </c>
      <c r="M204" s="1">
        <f t="shared" si="82"/>
        <v>0</v>
      </c>
      <c r="N204" s="1">
        <f t="shared" si="82"/>
        <v>0</v>
      </c>
      <c r="O204" s="1">
        <f t="shared" si="82"/>
        <v>0</v>
      </c>
      <c r="P204" s="1">
        <f t="shared" si="82"/>
        <v>0</v>
      </c>
      <c r="Q204" s="1">
        <f t="shared" si="82"/>
        <v>0</v>
      </c>
      <c r="R204" s="1">
        <f t="shared" si="82"/>
        <v>0</v>
      </c>
      <c r="S204" s="1">
        <f t="shared" si="82"/>
        <v>0</v>
      </c>
      <c r="T204" s="1">
        <f t="shared" si="82"/>
        <v>0</v>
      </c>
      <c r="U204" s="1">
        <f t="shared" si="82"/>
        <v>0</v>
      </c>
      <c r="V204" s="1">
        <f t="shared" si="82"/>
        <v>0</v>
      </c>
      <c r="W204" s="1">
        <f t="shared" si="82"/>
        <v>0</v>
      </c>
      <c r="X204" s="1">
        <f t="shared" si="82"/>
        <v>0</v>
      </c>
      <c r="Y204" s="1">
        <f t="shared" si="82"/>
        <v>0</v>
      </c>
      <c r="Z204" s="1">
        <f t="shared" si="82"/>
        <v>0</v>
      </c>
      <c r="AA204" s="1">
        <f t="shared" si="82"/>
        <v>0</v>
      </c>
      <c r="AB204" s="1">
        <f t="shared" si="82"/>
        <v>0</v>
      </c>
      <c r="AC204" s="1">
        <f t="shared" si="82"/>
        <v>0</v>
      </c>
    </row>
    <row r="205" spans="1:29" outlineLevel="4" x14ac:dyDescent="0.25">
      <c r="A205" s="109"/>
      <c r="B205" s="109"/>
      <c r="C205" s="110"/>
      <c r="E205" s="23" t="str">
        <f t="shared" ref="E205:AC205" si="83">E$196</f>
        <v xml:space="preserve">Variance to totex allowance post adjustment - 25:25 cost sharing - materials, plant &amp; equipment - real (ADDN2) </v>
      </c>
      <c r="F205" s="1"/>
      <c r="G205" s="1" t="str">
        <f t="shared" si="83"/>
        <v>£m</v>
      </c>
      <c r="H205" s="1">
        <f t="shared" si="83"/>
        <v>0</v>
      </c>
      <c r="I205" s="1"/>
      <c r="J205" s="1">
        <f t="shared" si="83"/>
        <v>0</v>
      </c>
      <c r="K205" s="1">
        <f t="shared" si="83"/>
        <v>0</v>
      </c>
      <c r="L205" s="1">
        <f t="shared" si="83"/>
        <v>0</v>
      </c>
      <c r="M205" s="1">
        <f t="shared" si="83"/>
        <v>0</v>
      </c>
      <c r="N205" s="1">
        <f t="shared" si="83"/>
        <v>0</v>
      </c>
      <c r="O205" s="1">
        <f t="shared" si="83"/>
        <v>0</v>
      </c>
      <c r="P205" s="1">
        <f t="shared" si="83"/>
        <v>0</v>
      </c>
      <c r="Q205" s="1">
        <f t="shared" si="83"/>
        <v>0</v>
      </c>
      <c r="R205" s="1">
        <f t="shared" si="83"/>
        <v>0</v>
      </c>
      <c r="S205" s="1">
        <f t="shared" si="83"/>
        <v>0</v>
      </c>
      <c r="T205" s="1">
        <f t="shared" si="83"/>
        <v>0</v>
      </c>
      <c r="U205" s="1">
        <f t="shared" si="83"/>
        <v>0</v>
      </c>
      <c r="V205" s="1">
        <f t="shared" si="83"/>
        <v>0</v>
      </c>
      <c r="W205" s="1">
        <f t="shared" si="83"/>
        <v>0</v>
      </c>
      <c r="X205" s="1">
        <f t="shared" si="83"/>
        <v>0</v>
      </c>
      <c r="Y205" s="1">
        <f t="shared" si="83"/>
        <v>0</v>
      </c>
      <c r="Z205" s="1">
        <f t="shared" si="83"/>
        <v>0</v>
      </c>
      <c r="AA205" s="1">
        <f t="shared" si="83"/>
        <v>0</v>
      </c>
      <c r="AB205" s="1">
        <f t="shared" si="83"/>
        <v>0</v>
      </c>
      <c r="AC205" s="1">
        <f t="shared" si="83"/>
        <v>0</v>
      </c>
    </row>
    <row r="206" spans="1:29" outlineLevel="3" x14ac:dyDescent="0.25">
      <c r="A206" s="111"/>
      <c r="B206" s="111"/>
      <c r="C206" s="112"/>
      <c r="D206" s="19"/>
      <c r="E206" s="12" t="str">
        <f>Financing!E$11</f>
        <v>Time value of money factor</v>
      </c>
      <c r="F206" s="7"/>
      <c r="G206" s="7" t="str">
        <f>Financing!G$11</f>
        <v>factor</v>
      </c>
      <c r="H206" s="7"/>
      <c r="I206" s="7"/>
      <c r="J206" s="7">
        <f>Financing!J$11</f>
        <v>1</v>
      </c>
      <c r="K206" s="7">
        <f>Financing!K$11</f>
        <v>1</v>
      </c>
      <c r="L206" s="7">
        <f>Financing!L$11</f>
        <v>1</v>
      </c>
      <c r="M206" s="7">
        <f>Financing!M$11</f>
        <v>1</v>
      </c>
      <c r="N206" s="7">
        <f>Financing!N$11</f>
        <v>1</v>
      </c>
      <c r="O206" s="7">
        <f>Financing!O$11</f>
        <v>1</v>
      </c>
      <c r="P206" s="7">
        <f>Financing!P$11</f>
        <v>1</v>
      </c>
      <c r="Q206" s="7">
        <f>Financing!Q$11</f>
        <v>1</v>
      </c>
      <c r="R206" s="7">
        <f>Financing!R$11</f>
        <v>1</v>
      </c>
      <c r="S206" s="7">
        <f>Financing!S$11</f>
        <v>1</v>
      </c>
      <c r="T206" s="7">
        <f>Financing!T$11</f>
        <v>1</v>
      </c>
      <c r="U206" s="7">
        <f>Financing!U$11</f>
        <v>1</v>
      </c>
      <c r="V206" s="7">
        <f>Financing!V$11</f>
        <v>1</v>
      </c>
      <c r="W206" s="7">
        <f>Financing!W$11</f>
        <v>1</v>
      </c>
      <c r="X206" s="7">
        <f>Financing!X$11</f>
        <v>1</v>
      </c>
      <c r="Y206" s="7">
        <f>Financing!Y$11</f>
        <v>1</v>
      </c>
      <c r="Z206" s="7">
        <f>Financing!Z$11</f>
        <v>1</v>
      </c>
      <c r="AA206" s="7">
        <f>Financing!AA$11</f>
        <v>1</v>
      </c>
      <c r="AB206" s="7">
        <f>Financing!AB$11</f>
        <v>1</v>
      </c>
      <c r="AC206" s="7">
        <f>Financing!AC$11</f>
        <v>1</v>
      </c>
    </row>
    <row r="207" spans="1:29" outlineLevel="3" x14ac:dyDescent="0.25">
      <c r="A207" s="109"/>
      <c r="B207" s="109"/>
      <c r="C207" s="110"/>
      <c r="E207" s="23" t="s">
        <v>720</v>
      </c>
      <c r="G207" s="23" t="s">
        <v>148</v>
      </c>
      <c r="H207" s="1">
        <f t="shared" ref="H207:H212" si="84">SUM(J207:AC207)</f>
        <v>0</v>
      </c>
      <c r="J207" s="1">
        <f t="shared" ref="J207:AC212" si="85">J200*J$206</f>
        <v>0</v>
      </c>
      <c r="K207" s="1">
        <f t="shared" si="85"/>
        <v>0</v>
      </c>
      <c r="L207" s="1">
        <f t="shared" si="85"/>
        <v>0</v>
      </c>
      <c r="M207" s="1">
        <f t="shared" si="85"/>
        <v>0</v>
      </c>
      <c r="N207" s="1">
        <f t="shared" si="85"/>
        <v>0</v>
      </c>
      <c r="O207" s="1">
        <f t="shared" si="85"/>
        <v>0</v>
      </c>
      <c r="P207" s="1">
        <f t="shared" si="85"/>
        <v>0</v>
      </c>
      <c r="Q207" s="1">
        <f t="shared" si="85"/>
        <v>0</v>
      </c>
      <c r="R207" s="1">
        <f t="shared" si="85"/>
        <v>0</v>
      </c>
      <c r="S207" s="1">
        <f t="shared" si="85"/>
        <v>0</v>
      </c>
      <c r="T207" s="1">
        <f t="shared" si="85"/>
        <v>0</v>
      </c>
      <c r="U207" s="1">
        <f t="shared" si="85"/>
        <v>0</v>
      </c>
      <c r="V207" s="1">
        <f t="shared" si="85"/>
        <v>0</v>
      </c>
      <c r="W207" s="1">
        <f t="shared" si="85"/>
        <v>0</v>
      </c>
      <c r="X207" s="1">
        <f t="shared" si="85"/>
        <v>0</v>
      </c>
      <c r="Y207" s="1">
        <f t="shared" si="85"/>
        <v>0</v>
      </c>
      <c r="Z207" s="1">
        <f t="shared" si="85"/>
        <v>0</v>
      </c>
      <c r="AA207" s="1">
        <f t="shared" si="85"/>
        <v>0</v>
      </c>
      <c r="AB207" s="1">
        <f t="shared" si="85"/>
        <v>0</v>
      </c>
      <c r="AC207" s="1">
        <f t="shared" si="85"/>
        <v>0</v>
      </c>
    </row>
    <row r="208" spans="1:29" outlineLevel="4" x14ac:dyDescent="0.25">
      <c r="A208" s="109"/>
      <c r="B208" s="109"/>
      <c r="C208" s="110"/>
      <c r="E208" s="23" t="s">
        <v>721</v>
      </c>
      <c r="G208" s="23" t="s">
        <v>148</v>
      </c>
      <c r="H208" s="1">
        <f t="shared" si="84"/>
        <v>0</v>
      </c>
      <c r="J208" s="1">
        <f t="shared" si="85"/>
        <v>0</v>
      </c>
      <c r="K208" s="1">
        <f t="shared" si="85"/>
        <v>0</v>
      </c>
      <c r="L208" s="1">
        <f t="shared" si="85"/>
        <v>0</v>
      </c>
      <c r="M208" s="1">
        <f t="shared" si="85"/>
        <v>0</v>
      </c>
      <c r="N208" s="1">
        <f t="shared" si="85"/>
        <v>0</v>
      </c>
      <c r="O208" s="1">
        <f t="shared" si="85"/>
        <v>0</v>
      </c>
      <c r="P208" s="1">
        <f t="shared" si="85"/>
        <v>0</v>
      </c>
      <c r="Q208" s="1">
        <f t="shared" si="85"/>
        <v>0</v>
      </c>
      <c r="R208" s="1">
        <f t="shared" si="85"/>
        <v>0</v>
      </c>
      <c r="S208" s="1">
        <f t="shared" si="85"/>
        <v>0</v>
      </c>
      <c r="T208" s="1">
        <f t="shared" si="85"/>
        <v>0</v>
      </c>
      <c r="U208" s="1">
        <f t="shared" si="85"/>
        <v>0</v>
      </c>
      <c r="V208" s="1">
        <f t="shared" si="85"/>
        <v>0</v>
      </c>
      <c r="W208" s="1">
        <f t="shared" si="85"/>
        <v>0</v>
      </c>
      <c r="X208" s="1">
        <f t="shared" si="85"/>
        <v>0</v>
      </c>
      <c r="Y208" s="1">
        <f t="shared" si="85"/>
        <v>0</v>
      </c>
      <c r="Z208" s="1">
        <f t="shared" si="85"/>
        <v>0</v>
      </c>
      <c r="AA208" s="1">
        <f t="shared" si="85"/>
        <v>0</v>
      </c>
      <c r="AB208" s="1">
        <f t="shared" si="85"/>
        <v>0</v>
      </c>
      <c r="AC208" s="1">
        <f t="shared" si="85"/>
        <v>0</v>
      </c>
    </row>
    <row r="209" spans="1:29" outlineLevel="4" x14ac:dyDescent="0.25">
      <c r="A209" s="109"/>
      <c r="B209" s="109"/>
      <c r="C209" s="110"/>
      <c r="E209" s="23" t="s">
        <v>722</v>
      </c>
      <c r="G209" s="23" t="s">
        <v>148</v>
      </c>
      <c r="H209" s="1">
        <f t="shared" si="84"/>
        <v>0</v>
      </c>
      <c r="J209" s="1">
        <f t="shared" si="85"/>
        <v>0</v>
      </c>
      <c r="K209" s="1">
        <f t="shared" si="85"/>
        <v>0</v>
      </c>
      <c r="L209" s="1">
        <f t="shared" si="85"/>
        <v>0</v>
      </c>
      <c r="M209" s="1">
        <f t="shared" si="85"/>
        <v>0</v>
      </c>
      <c r="N209" s="1">
        <f t="shared" si="85"/>
        <v>0</v>
      </c>
      <c r="O209" s="1">
        <f t="shared" si="85"/>
        <v>0</v>
      </c>
      <c r="P209" s="1">
        <f t="shared" si="85"/>
        <v>0</v>
      </c>
      <c r="Q209" s="1">
        <f t="shared" si="85"/>
        <v>0</v>
      </c>
      <c r="R209" s="1">
        <f t="shared" si="85"/>
        <v>0</v>
      </c>
      <c r="S209" s="1">
        <f t="shared" si="85"/>
        <v>0</v>
      </c>
      <c r="T209" s="1">
        <f t="shared" si="85"/>
        <v>0</v>
      </c>
      <c r="U209" s="1">
        <f t="shared" si="85"/>
        <v>0</v>
      </c>
      <c r="V209" s="1">
        <f t="shared" si="85"/>
        <v>0</v>
      </c>
      <c r="W209" s="1">
        <f t="shared" si="85"/>
        <v>0</v>
      </c>
      <c r="X209" s="1">
        <f t="shared" si="85"/>
        <v>0</v>
      </c>
      <c r="Y209" s="1">
        <f t="shared" si="85"/>
        <v>0</v>
      </c>
      <c r="Z209" s="1">
        <f t="shared" si="85"/>
        <v>0</v>
      </c>
      <c r="AA209" s="1">
        <f t="shared" si="85"/>
        <v>0</v>
      </c>
      <c r="AB209" s="1">
        <f t="shared" si="85"/>
        <v>0</v>
      </c>
      <c r="AC209" s="1">
        <f t="shared" si="85"/>
        <v>0</v>
      </c>
    </row>
    <row r="210" spans="1:29" outlineLevel="4" x14ac:dyDescent="0.25">
      <c r="A210" s="109"/>
      <c r="B210" s="109"/>
      <c r="C210" s="110"/>
      <c r="E210" s="23" t="s">
        <v>723</v>
      </c>
      <c r="G210" s="23" t="s">
        <v>148</v>
      </c>
      <c r="H210" s="1">
        <f t="shared" si="84"/>
        <v>0</v>
      </c>
      <c r="J210" s="1">
        <f t="shared" si="85"/>
        <v>0</v>
      </c>
      <c r="K210" s="1">
        <f t="shared" si="85"/>
        <v>0</v>
      </c>
      <c r="L210" s="1">
        <f t="shared" si="85"/>
        <v>0</v>
      </c>
      <c r="M210" s="1">
        <f t="shared" si="85"/>
        <v>0</v>
      </c>
      <c r="N210" s="1">
        <f t="shared" si="85"/>
        <v>0</v>
      </c>
      <c r="O210" s="1">
        <f t="shared" si="85"/>
        <v>0</v>
      </c>
      <c r="P210" s="1">
        <f t="shared" si="85"/>
        <v>0</v>
      </c>
      <c r="Q210" s="1">
        <f t="shared" si="85"/>
        <v>0</v>
      </c>
      <c r="R210" s="1">
        <f t="shared" si="85"/>
        <v>0</v>
      </c>
      <c r="S210" s="1">
        <f t="shared" si="85"/>
        <v>0</v>
      </c>
      <c r="T210" s="1">
        <f t="shared" si="85"/>
        <v>0</v>
      </c>
      <c r="U210" s="1">
        <f t="shared" si="85"/>
        <v>0</v>
      </c>
      <c r="V210" s="1">
        <f t="shared" si="85"/>
        <v>0</v>
      </c>
      <c r="W210" s="1">
        <f t="shared" si="85"/>
        <v>0</v>
      </c>
      <c r="X210" s="1">
        <f t="shared" si="85"/>
        <v>0</v>
      </c>
      <c r="Y210" s="1">
        <f t="shared" si="85"/>
        <v>0</v>
      </c>
      <c r="Z210" s="1">
        <f t="shared" si="85"/>
        <v>0</v>
      </c>
      <c r="AA210" s="1">
        <f t="shared" si="85"/>
        <v>0</v>
      </c>
      <c r="AB210" s="1">
        <f t="shared" si="85"/>
        <v>0</v>
      </c>
      <c r="AC210" s="1">
        <f t="shared" si="85"/>
        <v>0</v>
      </c>
    </row>
    <row r="211" spans="1:29" outlineLevel="4" x14ac:dyDescent="0.25">
      <c r="A211" s="109"/>
      <c r="B211" s="109"/>
      <c r="C211" s="110"/>
      <c r="E211" s="23" t="s">
        <v>724</v>
      </c>
      <c r="G211" s="23" t="s">
        <v>148</v>
      </c>
      <c r="H211" s="1">
        <f t="shared" si="84"/>
        <v>0</v>
      </c>
      <c r="J211" s="1">
        <f t="shared" si="85"/>
        <v>0</v>
      </c>
      <c r="K211" s="1">
        <f t="shared" si="85"/>
        <v>0</v>
      </c>
      <c r="L211" s="1">
        <f t="shared" si="85"/>
        <v>0</v>
      </c>
      <c r="M211" s="1">
        <f t="shared" si="85"/>
        <v>0</v>
      </c>
      <c r="N211" s="1">
        <f t="shared" si="85"/>
        <v>0</v>
      </c>
      <c r="O211" s="1">
        <f t="shared" si="85"/>
        <v>0</v>
      </c>
      <c r="P211" s="1">
        <f t="shared" si="85"/>
        <v>0</v>
      </c>
      <c r="Q211" s="1">
        <f t="shared" si="85"/>
        <v>0</v>
      </c>
      <c r="R211" s="1">
        <f t="shared" si="85"/>
        <v>0</v>
      </c>
      <c r="S211" s="1">
        <f t="shared" si="85"/>
        <v>0</v>
      </c>
      <c r="T211" s="1">
        <f t="shared" si="85"/>
        <v>0</v>
      </c>
      <c r="U211" s="1">
        <f t="shared" si="85"/>
        <v>0</v>
      </c>
      <c r="V211" s="1">
        <f t="shared" si="85"/>
        <v>0</v>
      </c>
      <c r="W211" s="1">
        <f t="shared" si="85"/>
        <v>0</v>
      </c>
      <c r="X211" s="1">
        <f t="shared" si="85"/>
        <v>0</v>
      </c>
      <c r="Y211" s="1">
        <f t="shared" si="85"/>
        <v>0</v>
      </c>
      <c r="Z211" s="1">
        <f t="shared" si="85"/>
        <v>0</v>
      </c>
      <c r="AA211" s="1">
        <f t="shared" si="85"/>
        <v>0</v>
      </c>
      <c r="AB211" s="1">
        <f t="shared" si="85"/>
        <v>0</v>
      </c>
      <c r="AC211" s="1">
        <f t="shared" si="85"/>
        <v>0</v>
      </c>
    </row>
    <row r="212" spans="1:29" outlineLevel="4" x14ac:dyDescent="0.25">
      <c r="A212" s="109"/>
      <c r="B212" s="109"/>
      <c r="C212" s="110"/>
      <c r="E212" s="23" t="s">
        <v>725</v>
      </c>
      <c r="G212" s="23" t="s">
        <v>148</v>
      </c>
      <c r="H212" s="1">
        <f t="shared" si="84"/>
        <v>0</v>
      </c>
      <c r="J212" s="1">
        <f t="shared" si="85"/>
        <v>0</v>
      </c>
      <c r="K212" s="1">
        <f t="shared" si="85"/>
        <v>0</v>
      </c>
      <c r="L212" s="1">
        <f t="shared" si="85"/>
        <v>0</v>
      </c>
      <c r="M212" s="1">
        <f t="shared" si="85"/>
        <v>0</v>
      </c>
      <c r="N212" s="1">
        <f t="shared" si="85"/>
        <v>0</v>
      </c>
      <c r="O212" s="1">
        <f t="shared" si="85"/>
        <v>0</v>
      </c>
      <c r="P212" s="1">
        <f t="shared" si="85"/>
        <v>0</v>
      </c>
      <c r="Q212" s="1">
        <f t="shared" si="85"/>
        <v>0</v>
      </c>
      <c r="R212" s="1">
        <f t="shared" si="85"/>
        <v>0</v>
      </c>
      <c r="S212" s="1">
        <f t="shared" si="85"/>
        <v>0</v>
      </c>
      <c r="T212" s="1">
        <f t="shared" si="85"/>
        <v>0</v>
      </c>
      <c r="U212" s="1">
        <f t="shared" si="85"/>
        <v>0</v>
      </c>
      <c r="V212" s="1">
        <f t="shared" si="85"/>
        <v>0</v>
      </c>
      <c r="W212" s="1">
        <f t="shared" si="85"/>
        <v>0</v>
      </c>
      <c r="X212" s="1">
        <f t="shared" si="85"/>
        <v>0</v>
      </c>
      <c r="Y212" s="1">
        <f t="shared" si="85"/>
        <v>0</v>
      </c>
      <c r="Z212" s="1">
        <f t="shared" si="85"/>
        <v>0</v>
      </c>
      <c r="AA212" s="1">
        <f t="shared" si="85"/>
        <v>0</v>
      </c>
      <c r="AB212" s="1">
        <f t="shared" si="85"/>
        <v>0</v>
      </c>
      <c r="AC212" s="1">
        <f t="shared" si="85"/>
        <v>0</v>
      </c>
    </row>
    <row r="213" spans="1:29" outlineLevel="2" x14ac:dyDescent="0.25">
      <c r="A213" s="109"/>
      <c r="B213" s="109"/>
      <c r="C213" s="110"/>
    </row>
    <row r="214" spans="1:29" outlineLevel="2" x14ac:dyDescent="0.25">
      <c r="A214" s="109"/>
      <c r="B214" s="109"/>
      <c r="C214" s="110"/>
    </row>
    <row r="215" spans="1:29" outlineLevel="2" x14ac:dyDescent="0.25">
      <c r="A215" s="109"/>
      <c r="B215" s="109" t="s">
        <v>726</v>
      </c>
      <c r="C215" s="110"/>
    </row>
    <row r="216" spans="1:29" outlineLevel="3" x14ac:dyDescent="0.25">
      <c r="A216" s="109"/>
      <c r="B216" s="109"/>
      <c r="C216" s="110"/>
      <c r="E216" s="23" t="str">
        <f t="shared" ref="E216:AC216" si="86">E$207</f>
        <v xml:space="preserve">Variance to totex allowance post adjustment - NPV adjusted - 25:25 cost sharing - materials, plant &amp; equipment - real (WR) </v>
      </c>
      <c r="F216" s="1"/>
      <c r="G216" s="1" t="str">
        <f t="shared" si="86"/>
        <v>£m</v>
      </c>
      <c r="H216" s="1">
        <f t="shared" si="86"/>
        <v>0</v>
      </c>
      <c r="I216" s="1"/>
      <c r="J216" s="1">
        <f t="shared" si="86"/>
        <v>0</v>
      </c>
      <c r="K216" s="1">
        <f t="shared" si="86"/>
        <v>0</v>
      </c>
      <c r="L216" s="1">
        <f t="shared" si="86"/>
        <v>0</v>
      </c>
      <c r="M216" s="1">
        <f t="shared" si="86"/>
        <v>0</v>
      </c>
      <c r="N216" s="1">
        <f t="shared" si="86"/>
        <v>0</v>
      </c>
      <c r="O216" s="1">
        <f t="shared" si="86"/>
        <v>0</v>
      </c>
      <c r="P216" s="1">
        <f t="shared" si="86"/>
        <v>0</v>
      </c>
      <c r="Q216" s="1">
        <f t="shared" si="86"/>
        <v>0</v>
      </c>
      <c r="R216" s="1">
        <f t="shared" si="86"/>
        <v>0</v>
      </c>
      <c r="S216" s="1">
        <f t="shared" si="86"/>
        <v>0</v>
      </c>
      <c r="T216" s="1">
        <f t="shared" si="86"/>
        <v>0</v>
      </c>
      <c r="U216" s="1">
        <f t="shared" si="86"/>
        <v>0</v>
      </c>
      <c r="V216" s="1">
        <f t="shared" si="86"/>
        <v>0</v>
      </c>
      <c r="W216" s="1">
        <f t="shared" si="86"/>
        <v>0</v>
      </c>
      <c r="X216" s="1">
        <f t="shared" si="86"/>
        <v>0</v>
      </c>
      <c r="Y216" s="1">
        <f t="shared" si="86"/>
        <v>0</v>
      </c>
      <c r="Z216" s="1">
        <f t="shared" si="86"/>
        <v>0</v>
      </c>
      <c r="AA216" s="1">
        <f t="shared" si="86"/>
        <v>0</v>
      </c>
      <c r="AB216" s="1">
        <f t="shared" si="86"/>
        <v>0</v>
      </c>
      <c r="AC216" s="1">
        <f t="shared" si="86"/>
        <v>0</v>
      </c>
    </row>
    <row r="217" spans="1:29" outlineLevel="4" x14ac:dyDescent="0.25">
      <c r="A217" s="109"/>
      <c r="B217" s="109"/>
      <c r="C217" s="110"/>
      <c r="E217" s="23" t="str">
        <f t="shared" ref="E217:AC217" si="87">E$208</f>
        <v xml:space="preserve">Variance to totex allowance post adjustment - NPV adjusted - 25:25 cost sharing - materials, plant &amp; equipment - real (WN+) </v>
      </c>
      <c r="F217" s="1"/>
      <c r="G217" s="1" t="str">
        <f t="shared" si="87"/>
        <v>£m</v>
      </c>
      <c r="H217" s="1">
        <f t="shared" si="87"/>
        <v>0</v>
      </c>
      <c r="I217" s="1"/>
      <c r="J217" s="1">
        <f t="shared" si="87"/>
        <v>0</v>
      </c>
      <c r="K217" s="1">
        <f t="shared" si="87"/>
        <v>0</v>
      </c>
      <c r="L217" s="1">
        <f t="shared" si="87"/>
        <v>0</v>
      </c>
      <c r="M217" s="1">
        <f t="shared" si="87"/>
        <v>0</v>
      </c>
      <c r="N217" s="1">
        <f t="shared" si="87"/>
        <v>0</v>
      </c>
      <c r="O217" s="1">
        <f t="shared" si="87"/>
        <v>0</v>
      </c>
      <c r="P217" s="1">
        <f t="shared" si="87"/>
        <v>0</v>
      </c>
      <c r="Q217" s="1">
        <f t="shared" si="87"/>
        <v>0</v>
      </c>
      <c r="R217" s="1">
        <f t="shared" si="87"/>
        <v>0</v>
      </c>
      <c r="S217" s="1">
        <f t="shared" si="87"/>
        <v>0</v>
      </c>
      <c r="T217" s="1">
        <f t="shared" si="87"/>
        <v>0</v>
      </c>
      <c r="U217" s="1">
        <f t="shared" si="87"/>
        <v>0</v>
      </c>
      <c r="V217" s="1">
        <f t="shared" si="87"/>
        <v>0</v>
      </c>
      <c r="W217" s="1">
        <f t="shared" si="87"/>
        <v>0</v>
      </c>
      <c r="X217" s="1">
        <f t="shared" si="87"/>
        <v>0</v>
      </c>
      <c r="Y217" s="1">
        <f t="shared" si="87"/>
        <v>0</v>
      </c>
      <c r="Z217" s="1">
        <f t="shared" si="87"/>
        <v>0</v>
      </c>
      <c r="AA217" s="1">
        <f t="shared" si="87"/>
        <v>0</v>
      </c>
      <c r="AB217" s="1">
        <f t="shared" si="87"/>
        <v>0</v>
      </c>
      <c r="AC217" s="1">
        <f t="shared" si="87"/>
        <v>0</v>
      </c>
    </row>
    <row r="218" spans="1:29" outlineLevel="4" x14ac:dyDescent="0.25">
      <c r="A218" s="109"/>
      <c r="B218" s="109"/>
      <c r="C218" s="110"/>
      <c r="E218" s="23" t="str">
        <f t="shared" ref="E218:AC218" si="88">E$209</f>
        <v xml:space="preserve">Variance to totex allowance post adjustment - NPV adjusted - 25:25 cost sharing - materials, plant &amp; equipment - real (WWN+) </v>
      </c>
      <c r="F218" s="1"/>
      <c r="G218" s="1" t="str">
        <f t="shared" si="88"/>
        <v>£m</v>
      </c>
      <c r="H218" s="1">
        <f t="shared" si="88"/>
        <v>0</v>
      </c>
      <c r="I218" s="1"/>
      <c r="J218" s="1">
        <f t="shared" si="88"/>
        <v>0</v>
      </c>
      <c r="K218" s="1">
        <f t="shared" si="88"/>
        <v>0</v>
      </c>
      <c r="L218" s="1">
        <f t="shared" si="88"/>
        <v>0</v>
      </c>
      <c r="M218" s="1">
        <f t="shared" si="88"/>
        <v>0</v>
      </c>
      <c r="N218" s="1">
        <f t="shared" si="88"/>
        <v>0</v>
      </c>
      <c r="O218" s="1">
        <f t="shared" si="88"/>
        <v>0</v>
      </c>
      <c r="P218" s="1">
        <f t="shared" si="88"/>
        <v>0</v>
      </c>
      <c r="Q218" s="1">
        <f t="shared" si="88"/>
        <v>0</v>
      </c>
      <c r="R218" s="1">
        <f t="shared" si="88"/>
        <v>0</v>
      </c>
      <c r="S218" s="1">
        <f t="shared" si="88"/>
        <v>0</v>
      </c>
      <c r="T218" s="1">
        <f t="shared" si="88"/>
        <v>0</v>
      </c>
      <c r="U218" s="1">
        <f t="shared" si="88"/>
        <v>0</v>
      </c>
      <c r="V218" s="1">
        <f t="shared" si="88"/>
        <v>0</v>
      </c>
      <c r="W218" s="1">
        <f t="shared" si="88"/>
        <v>0</v>
      </c>
      <c r="X218" s="1">
        <f t="shared" si="88"/>
        <v>0</v>
      </c>
      <c r="Y218" s="1">
        <f t="shared" si="88"/>
        <v>0</v>
      </c>
      <c r="Z218" s="1">
        <f t="shared" si="88"/>
        <v>0</v>
      </c>
      <c r="AA218" s="1">
        <f t="shared" si="88"/>
        <v>0</v>
      </c>
      <c r="AB218" s="1">
        <f t="shared" si="88"/>
        <v>0</v>
      </c>
      <c r="AC218" s="1">
        <f t="shared" si="88"/>
        <v>0</v>
      </c>
    </row>
    <row r="219" spans="1:29" outlineLevel="4" x14ac:dyDescent="0.25">
      <c r="A219" s="109"/>
      <c r="B219" s="109"/>
      <c r="C219" s="110"/>
      <c r="E219" s="23" t="str">
        <f t="shared" ref="E219:AC219" si="89">E$210</f>
        <v xml:space="preserve">Variance to totex allowance post adjustment - NPV adjusted - 25:25 cost sharing - materials, plant &amp; equipment - real (BIO) </v>
      </c>
      <c r="F219" s="1"/>
      <c r="G219" s="1" t="str">
        <f t="shared" si="89"/>
        <v>£m</v>
      </c>
      <c r="H219" s="1">
        <f t="shared" si="89"/>
        <v>0</v>
      </c>
      <c r="I219" s="1"/>
      <c r="J219" s="1">
        <f t="shared" si="89"/>
        <v>0</v>
      </c>
      <c r="K219" s="1">
        <f t="shared" si="89"/>
        <v>0</v>
      </c>
      <c r="L219" s="1">
        <f t="shared" si="89"/>
        <v>0</v>
      </c>
      <c r="M219" s="1">
        <f t="shared" si="89"/>
        <v>0</v>
      </c>
      <c r="N219" s="1">
        <f t="shared" si="89"/>
        <v>0</v>
      </c>
      <c r="O219" s="1">
        <f t="shared" si="89"/>
        <v>0</v>
      </c>
      <c r="P219" s="1">
        <f t="shared" si="89"/>
        <v>0</v>
      </c>
      <c r="Q219" s="1">
        <f t="shared" si="89"/>
        <v>0</v>
      </c>
      <c r="R219" s="1">
        <f t="shared" si="89"/>
        <v>0</v>
      </c>
      <c r="S219" s="1">
        <f t="shared" si="89"/>
        <v>0</v>
      </c>
      <c r="T219" s="1">
        <f t="shared" si="89"/>
        <v>0</v>
      </c>
      <c r="U219" s="1">
        <f t="shared" si="89"/>
        <v>0</v>
      </c>
      <c r="V219" s="1">
        <f t="shared" si="89"/>
        <v>0</v>
      </c>
      <c r="W219" s="1">
        <f t="shared" si="89"/>
        <v>0</v>
      </c>
      <c r="X219" s="1">
        <f t="shared" si="89"/>
        <v>0</v>
      </c>
      <c r="Y219" s="1">
        <f t="shared" si="89"/>
        <v>0</v>
      </c>
      <c r="Z219" s="1">
        <f t="shared" si="89"/>
        <v>0</v>
      </c>
      <c r="AA219" s="1">
        <f t="shared" si="89"/>
        <v>0</v>
      </c>
      <c r="AB219" s="1">
        <f t="shared" si="89"/>
        <v>0</v>
      </c>
      <c r="AC219" s="1">
        <f t="shared" si="89"/>
        <v>0</v>
      </c>
    </row>
    <row r="220" spans="1:29" outlineLevel="4" x14ac:dyDescent="0.25">
      <c r="A220" s="109"/>
      <c r="B220" s="109"/>
      <c r="C220" s="110"/>
      <c r="E220" s="23" t="str">
        <f t="shared" ref="E220:AC220" si="90">E$211</f>
        <v xml:space="preserve">Variance to totex allowance post adjustment - NPV adjusted - 25:25 cost sharing - materials, plant &amp; equipment - real (ADDN1) </v>
      </c>
      <c r="F220" s="1"/>
      <c r="G220" s="1" t="str">
        <f t="shared" si="90"/>
        <v>£m</v>
      </c>
      <c r="H220" s="1">
        <f t="shared" si="90"/>
        <v>0</v>
      </c>
      <c r="I220" s="1"/>
      <c r="J220" s="1">
        <f t="shared" si="90"/>
        <v>0</v>
      </c>
      <c r="K220" s="1">
        <f t="shared" si="90"/>
        <v>0</v>
      </c>
      <c r="L220" s="1">
        <f t="shared" si="90"/>
        <v>0</v>
      </c>
      <c r="M220" s="1">
        <f t="shared" si="90"/>
        <v>0</v>
      </c>
      <c r="N220" s="1">
        <f t="shared" si="90"/>
        <v>0</v>
      </c>
      <c r="O220" s="1">
        <f t="shared" si="90"/>
        <v>0</v>
      </c>
      <c r="P220" s="1">
        <f t="shared" si="90"/>
        <v>0</v>
      </c>
      <c r="Q220" s="1">
        <f t="shared" si="90"/>
        <v>0</v>
      </c>
      <c r="R220" s="1">
        <f t="shared" si="90"/>
        <v>0</v>
      </c>
      <c r="S220" s="1">
        <f t="shared" si="90"/>
        <v>0</v>
      </c>
      <c r="T220" s="1">
        <f t="shared" si="90"/>
        <v>0</v>
      </c>
      <c r="U220" s="1">
        <f t="shared" si="90"/>
        <v>0</v>
      </c>
      <c r="V220" s="1">
        <f t="shared" si="90"/>
        <v>0</v>
      </c>
      <c r="W220" s="1">
        <f t="shared" si="90"/>
        <v>0</v>
      </c>
      <c r="X220" s="1">
        <f t="shared" si="90"/>
        <v>0</v>
      </c>
      <c r="Y220" s="1">
        <f t="shared" si="90"/>
        <v>0</v>
      </c>
      <c r="Z220" s="1">
        <f t="shared" si="90"/>
        <v>0</v>
      </c>
      <c r="AA220" s="1">
        <f t="shared" si="90"/>
        <v>0</v>
      </c>
      <c r="AB220" s="1">
        <f t="shared" si="90"/>
        <v>0</v>
      </c>
      <c r="AC220" s="1">
        <f t="shared" si="90"/>
        <v>0</v>
      </c>
    </row>
    <row r="221" spans="1:29" outlineLevel="4" x14ac:dyDescent="0.25">
      <c r="A221" s="109"/>
      <c r="B221" s="109"/>
      <c r="C221" s="110"/>
      <c r="E221" s="23" t="str">
        <f t="shared" ref="E221:AC221" si="91">E$212</f>
        <v xml:space="preserve">Variance to totex allowance post adjustment - NPV adjusted - 25:25 cost sharing - materials, plant &amp; equipment - real (ADDN2) </v>
      </c>
      <c r="F221" s="1"/>
      <c r="G221" s="1" t="str">
        <f t="shared" si="91"/>
        <v>£m</v>
      </c>
      <c r="H221" s="1">
        <f t="shared" si="91"/>
        <v>0</v>
      </c>
      <c r="I221" s="1"/>
      <c r="J221" s="1">
        <f t="shared" si="91"/>
        <v>0</v>
      </c>
      <c r="K221" s="1">
        <f t="shared" si="91"/>
        <v>0</v>
      </c>
      <c r="L221" s="1">
        <f t="shared" si="91"/>
        <v>0</v>
      </c>
      <c r="M221" s="1">
        <f t="shared" si="91"/>
        <v>0</v>
      </c>
      <c r="N221" s="1">
        <f t="shared" si="91"/>
        <v>0</v>
      </c>
      <c r="O221" s="1">
        <f t="shared" si="91"/>
        <v>0</v>
      </c>
      <c r="P221" s="1">
        <f t="shared" si="91"/>
        <v>0</v>
      </c>
      <c r="Q221" s="1">
        <f t="shared" si="91"/>
        <v>0</v>
      </c>
      <c r="R221" s="1">
        <f t="shared" si="91"/>
        <v>0</v>
      </c>
      <c r="S221" s="1">
        <f t="shared" si="91"/>
        <v>0</v>
      </c>
      <c r="T221" s="1">
        <f t="shared" si="91"/>
        <v>0</v>
      </c>
      <c r="U221" s="1">
        <f t="shared" si="91"/>
        <v>0</v>
      </c>
      <c r="V221" s="1">
        <f t="shared" si="91"/>
        <v>0</v>
      </c>
      <c r="W221" s="1">
        <f t="shared" si="91"/>
        <v>0</v>
      </c>
      <c r="X221" s="1">
        <f t="shared" si="91"/>
        <v>0</v>
      </c>
      <c r="Y221" s="1">
        <f t="shared" si="91"/>
        <v>0</v>
      </c>
      <c r="Z221" s="1">
        <f t="shared" si="91"/>
        <v>0</v>
      </c>
      <c r="AA221" s="1">
        <f t="shared" si="91"/>
        <v>0</v>
      </c>
      <c r="AB221" s="1">
        <f t="shared" si="91"/>
        <v>0</v>
      </c>
      <c r="AC221" s="1">
        <f t="shared" si="91"/>
        <v>0</v>
      </c>
    </row>
    <row r="222" spans="1:29" outlineLevel="3" x14ac:dyDescent="0.25">
      <c r="A222" s="109"/>
      <c r="B222" s="109"/>
      <c r="C222" s="110"/>
      <c r="E222" s="23" t="s">
        <v>727</v>
      </c>
      <c r="G222" s="23" t="s">
        <v>148</v>
      </c>
      <c r="H222" s="1">
        <f t="shared" ref="H222:H227" si="92">SUM($J216:$AC216)</f>
        <v>0</v>
      </c>
    </row>
    <row r="223" spans="1:29" outlineLevel="4" x14ac:dyDescent="0.25">
      <c r="A223" s="109"/>
      <c r="B223" s="109"/>
      <c r="C223" s="110"/>
      <c r="E223" s="23" t="s">
        <v>728</v>
      </c>
      <c r="G223" s="23" t="s">
        <v>148</v>
      </c>
      <c r="H223" s="1">
        <f t="shared" si="92"/>
        <v>0</v>
      </c>
    </row>
    <row r="224" spans="1:29" outlineLevel="4" x14ac:dyDescent="0.25">
      <c r="A224" s="109"/>
      <c r="B224" s="109"/>
      <c r="C224" s="110"/>
      <c r="E224" s="23" t="s">
        <v>729</v>
      </c>
      <c r="G224" s="23" t="s">
        <v>148</v>
      </c>
      <c r="H224" s="1">
        <f t="shared" si="92"/>
        <v>0</v>
      </c>
    </row>
    <row r="225" spans="1:8" outlineLevel="4" x14ac:dyDescent="0.25">
      <c r="A225" s="109"/>
      <c r="B225" s="109"/>
      <c r="C225" s="110"/>
      <c r="E225" s="23" t="s">
        <v>730</v>
      </c>
      <c r="G225" s="23" t="s">
        <v>148</v>
      </c>
      <c r="H225" s="1">
        <f t="shared" si="92"/>
        <v>0</v>
      </c>
    </row>
    <row r="226" spans="1:8" outlineLevel="4" x14ac:dyDescent="0.25">
      <c r="A226" s="109"/>
      <c r="B226" s="109"/>
      <c r="C226" s="110"/>
      <c r="E226" s="23" t="s">
        <v>731</v>
      </c>
      <c r="G226" s="23" t="s">
        <v>148</v>
      </c>
      <c r="H226" s="1">
        <f t="shared" si="92"/>
        <v>0</v>
      </c>
    </row>
    <row r="227" spans="1:8" outlineLevel="4" x14ac:dyDescent="0.25">
      <c r="A227" s="109"/>
      <c r="B227" s="109"/>
      <c r="C227" s="110"/>
      <c r="E227" s="23" t="s">
        <v>732</v>
      </c>
      <c r="G227" s="23" t="s">
        <v>148</v>
      </c>
      <c r="H227" s="1">
        <f t="shared" si="92"/>
        <v>0</v>
      </c>
    </row>
    <row r="228" spans="1:8" outlineLevel="2" x14ac:dyDescent="0.25">
      <c r="A228" s="109"/>
      <c r="B228" s="109"/>
      <c r="C228" s="110"/>
    </row>
    <row r="229" spans="1:8" outlineLevel="2" x14ac:dyDescent="0.25">
      <c r="A229" s="109"/>
      <c r="B229" s="109"/>
      <c r="C229" s="110"/>
    </row>
    <row r="230" spans="1:8" outlineLevel="2" x14ac:dyDescent="0.25">
      <c r="A230" s="109"/>
      <c r="B230" s="109" t="s">
        <v>733</v>
      </c>
      <c r="C230" s="110"/>
    </row>
    <row r="231" spans="1:8" outlineLevel="3" x14ac:dyDescent="0.25">
      <c r="A231" s="109"/>
      <c r="B231" s="109"/>
      <c r="C231" s="110"/>
      <c r="E231" s="23" t="str">
        <f t="shared" ref="E231:G231" si="93">E$222</f>
        <v xml:space="preserve">Total variance to totex allowance post adjustment - NPV adjusted - 25:25 cost sharing - materials, plant &amp; equipment - real (WR) </v>
      </c>
      <c r="G231" s="23" t="str">
        <f t="shared" si="93"/>
        <v>£m</v>
      </c>
      <c r="H231" s="1">
        <f>H$222</f>
        <v>0</v>
      </c>
    </row>
    <row r="232" spans="1:8" outlineLevel="4" x14ac:dyDescent="0.25">
      <c r="A232" s="109"/>
      <c r="B232" s="109"/>
      <c r="C232" s="110"/>
      <c r="E232" s="23" t="str">
        <f t="shared" ref="E232:G232" si="94">E$223</f>
        <v xml:space="preserve">Total variance to totex allowance post adjustment - NPV adjusted - 25:25 cost sharing - materials, plant &amp; equipment - real (WN+) </v>
      </c>
      <c r="G232" s="23" t="str">
        <f t="shared" si="94"/>
        <v>£m</v>
      </c>
      <c r="H232" s="1">
        <f>H$223</f>
        <v>0</v>
      </c>
    </row>
    <row r="233" spans="1:8" outlineLevel="4" x14ac:dyDescent="0.25">
      <c r="A233" s="109"/>
      <c r="B233" s="109"/>
      <c r="C233" s="110"/>
      <c r="E233" s="23" t="str">
        <f t="shared" ref="E233:G233" si="95">E$224</f>
        <v xml:space="preserve">Total variance to totex allowance post adjustment - NPV adjusted - 25:25 cost sharing - materials, plant &amp; equipment - real (WWN+) </v>
      </c>
      <c r="G233" s="23" t="str">
        <f t="shared" si="95"/>
        <v>£m</v>
      </c>
      <c r="H233" s="1">
        <f>H$224</f>
        <v>0</v>
      </c>
    </row>
    <row r="234" spans="1:8" outlineLevel="4" x14ac:dyDescent="0.25">
      <c r="A234" s="109"/>
      <c r="B234" s="109"/>
      <c r="C234" s="110"/>
      <c r="E234" s="23" t="str">
        <f t="shared" ref="E234:G234" si="96">E$225</f>
        <v xml:space="preserve">Total variance to totex allowance post adjustment - NPV adjusted - 25:25 cost sharing - materials, plant &amp; equipment - real (BIO) </v>
      </c>
      <c r="G234" s="23" t="str">
        <f t="shared" si="96"/>
        <v>£m</v>
      </c>
      <c r="H234" s="1">
        <f>H$225</f>
        <v>0</v>
      </c>
    </row>
    <row r="235" spans="1:8" outlineLevel="4" x14ac:dyDescent="0.25">
      <c r="A235" s="109"/>
      <c r="B235" s="109"/>
      <c r="C235" s="110"/>
      <c r="E235" s="23" t="str">
        <f t="shared" ref="E235:G235" si="97">E$226</f>
        <v xml:space="preserve">Total variance to totex allowance post adjustment - NPV adjusted - 25:25 cost sharing - materials, plant &amp; equipment - real (ADDN1) </v>
      </c>
      <c r="G235" s="23" t="str">
        <f t="shared" si="97"/>
        <v>£m</v>
      </c>
      <c r="H235" s="1">
        <f>H$226</f>
        <v>0</v>
      </c>
    </row>
    <row r="236" spans="1:8" outlineLevel="4" x14ac:dyDescent="0.25">
      <c r="A236" s="109"/>
      <c r="B236" s="109"/>
      <c r="C236" s="110"/>
      <c r="E236" s="23" t="str">
        <f t="shared" ref="E236:G236" si="98">E$227</f>
        <v xml:space="preserve">Total variance to totex allowance post adjustment - NPV adjusted - 25:25 cost sharing - materials, plant &amp; equipment - real (ADDN2) </v>
      </c>
      <c r="G236" s="23" t="str">
        <f t="shared" si="98"/>
        <v>£m</v>
      </c>
      <c r="H236" s="1">
        <f>H$227</f>
        <v>0</v>
      </c>
    </row>
    <row r="237" spans="1:8" outlineLevel="3" x14ac:dyDescent="0.25">
      <c r="A237" s="111"/>
      <c r="B237" s="111"/>
      <c r="C237" s="112"/>
      <c r="D237" s="19"/>
      <c r="E237" s="12" t="s">
        <v>734</v>
      </c>
      <c r="G237" s="12" t="s">
        <v>148</v>
      </c>
      <c r="H237" s="4">
        <f t="shared" ref="H237:H242" si="99">$H231</f>
        <v>0</v>
      </c>
    </row>
    <row r="238" spans="1:8" outlineLevel="4" x14ac:dyDescent="0.25">
      <c r="A238" s="111"/>
      <c r="B238" s="111"/>
      <c r="C238" s="112"/>
      <c r="D238" s="19"/>
      <c r="E238" s="12" t="s">
        <v>735</v>
      </c>
      <c r="G238" s="12" t="s">
        <v>148</v>
      </c>
      <c r="H238" s="4">
        <f t="shared" si="99"/>
        <v>0</v>
      </c>
    </row>
    <row r="239" spans="1:8" outlineLevel="4" x14ac:dyDescent="0.25">
      <c r="A239" s="111"/>
      <c r="B239" s="111"/>
      <c r="C239" s="112"/>
      <c r="D239" s="19"/>
      <c r="E239" s="12" t="s">
        <v>736</v>
      </c>
      <c r="G239" s="12" t="s">
        <v>148</v>
      </c>
      <c r="H239" s="4">
        <f t="shared" si="99"/>
        <v>0</v>
      </c>
    </row>
    <row r="240" spans="1:8" outlineLevel="4" x14ac:dyDescent="0.25">
      <c r="A240" s="111"/>
      <c r="B240" s="111"/>
      <c r="C240" s="112"/>
      <c r="D240" s="19"/>
      <c r="E240" s="12" t="s">
        <v>737</v>
      </c>
      <c r="G240" s="12" t="s">
        <v>148</v>
      </c>
      <c r="H240" s="4">
        <f t="shared" si="99"/>
        <v>0</v>
      </c>
    </row>
    <row r="241" spans="1:29" outlineLevel="4" x14ac:dyDescent="0.25">
      <c r="A241" s="111"/>
      <c r="B241" s="111"/>
      <c r="C241" s="112"/>
      <c r="D241" s="19"/>
      <c r="E241" s="12" t="s">
        <v>738</v>
      </c>
      <c r="G241" s="12" t="s">
        <v>148</v>
      </c>
      <c r="H241" s="4">
        <f t="shared" si="99"/>
        <v>0</v>
      </c>
    </row>
    <row r="242" spans="1:29" outlineLevel="4" x14ac:dyDescent="0.25">
      <c r="A242" s="111"/>
      <c r="B242" s="111"/>
      <c r="C242" s="112"/>
      <c r="D242" s="19"/>
      <c r="E242" s="12" t="s">
        <v>739</v>
      </c>
      <c r="G242" s="12" t="s">
        <v>148</v>
      </c>
      <c r="H242" s="4">
        <f t="shared" si="99"/>
        <v>0</v>
      </c>
    </row>
    <row r="243" spans="1:29" outlineLevel="2" x14ac:dyDescent="0.25">
      <c r="A243" s="109"/>
      <c r="B243" s="109"/>
      <c r="C243" s="110"/>
    </row>
    <row r="244" spans="1:29" outlineLevel="1" x14ac:dyDescent="0.25">
      <c r="B244" s="22" t="s">
        <v>607</v>
      </c>
    </row>
    <row r="245" spans="1:29" outlineLevel="2" x14ac:dyDescent="0.25">
      <c r="B245" s="22" t="s">
        <v>740</v>
      </c>
    </row>
    <row r="246" spans="1:29" outlineLevel="3" x14ac:dyDescent="0.25">
      <c r="A246" s="11"/>
      <c r="B246" s="11"/>
      <c r="C246" s="18"/>
      <c r="D246" s="19"/>
      <c r="E246" s="12" t="str">
        <f>Inputs!E$131</f>
        <v xml:space="preserve">Percentage of enhancement totex linked to materials, plant and equipment (WR) </v>
      </c>
      <c r="F246" s="8">
        <f>Inputs!F$131</f>
        <v>0</v>
      </c>
      <c r="G246" s="12" t="str">
        <f>Inputs!G$131</f>
        <v>%</v>
      </c>
      <c r="H246" s="2"/>
    </row>
    <row r="247" spans="1:29" outlineLevel="4" x14ac:dyDescent="0.25">
      <c r="A247" s="11"/>
      <c r="B247" s="11"/>
      <c r="C247" s="18"/>
      <c r="D247" s="19"/>
      <c r="E247" s="12" t="str">
        <f>Inputs!E$132</f>
        <v xml:space="preserve">Percentage of enhancement totex linked to materials, plant and equipment (WN+) </v>
      </c>
      <c r="F247" s="8">
        <f>Inputs!F$132</f>
        <v>0</v>
      </c>
      <c r="G247" s="12" t="str">
        <f>Inputs!G$132</f>
        <v>%</v>
      </c>
      <c r="H247" s="2"/>
    </row>
    <row r="248" spans="1:29" outlineLevel="4" x14ac:dyDescent="0.25">
      <c r="A248" s="11"/>
      <c r="B248" s="11"/>
      <c r="C248" s="18"/>
      <c r="D248" s="19"/>
      <c r="E248" s="12" t="str">
        <f>Inputs!E$133</f>
        <v xml:space="preserve">Percentage of enhancement totex linked to materials, plant and equipment (WWN+) </v>
      </c>
      <c r="F248" s="8">
        <f>Inputs!F$133</f>
        <v>0</v>
      </c>
      <c r="G248" s="12" t="str">
        <f>Inputs!G$133</f>
        <v>%</v>
      </c>
      <c r="H248" s="2"/>
    </row>
    <row r="249" spans="1:29" outlineLevel="4" x14ac:dyDescent="0.25">
      <c r="A249" s="11"/>
      <c r="B249" s="11"/>
      <c r="C249" s="18"/>
      <c r="D249" s="19"/>
      <c r="E249" s="12" t="str">
        <f>Inputs!E$134</f>
        <v xml:space="preserve">Percentage of enhancement totex linked to materials, plant and equipment (BIO) </v>
      </c>
      <c r="F249" s="8">
        <f>Inputs!F$134</f>
        <v>0</v>
      </c>
      <c r="G249" s="12" t="str">
        <f>Inputs!G$134</f>
        <v>%</v>
      </c>
      <c r="H249" s="2"/>
    </row>
    <row r="250" spans="1:29" outlineLevel="4" x14ac:dyDescent="0.25">
      <c r="A250" s="11"/>
      <c r="B250" s="11"/>
      <c r="C250" s="18"/>
      <c r="D250" s="19"/>
      <c r="E250" s="12" t="str">
        <f>Inputs!E$135</f>
        <v xml:space="preserve">Percentage of enhancement totex linked to materials, plant and equipment (ADDN1) </v>
      </c>
      <c r="F250" s="8">
        <f>Inputs!F$135</f>
        <v>0</v>
      </c>
      <c r="G250" s="12" t="str">
        <f>Inputs!G$135</f>
        <v>%</v>
      </c>
      <c r="H250" s="2"/>
    </row>
    <row r="251" spans="1:29" outlineLevel="4" x14ac:dyDescent="0.25">
      <c r="A251" s="11"/>
      <c r="B251" s="11"/>
      <c r="C251" s="18"/>
      <c r="D251" s="19"/>
      <c r="E251" s="12" t="str">
        <f>Inputs!E$136</f>
        <v xml:space="preserve">Percentage of enhancement totex linked to materials, plant and equipment (ADDN2) </v>
      </c>
      <c r="F251" s="8">
        <f>Inputs!F$136</f>
        <v>0</v>
      </c>
      <c r="G251" s="12" t="str">
        <f>Inputs!G$136</f>
        <v>%</v>
      </c>
      <c r="H251" s="2"/>
    </row>
    <row r="252" spans="1:29" outlineLevel="3" x14ac:dyDescent="0.25">
      <c r="A252" s="11"/>
      <c r="B252" s="11"/>
      <c r="C252" s="18"/>
      <c r="D252" s="19"/>
      <c r="E252" s="12" t="str">
        <f>'PCD adjustment'!E$84</f>
        <v xml:space="preserve">Totex allowance for cost sharing - post PCD adjustment - 40:10 cost sharing - real (WR) </v>
      </c>
      <c r="F252" s="4"/>
      <c r="G252" s="4" t="str">
        <f>'PCD adjustment'!G$84</f>
        <v>£m</v>
      </c>
      <c r="H252" s="4">
        <f>'PCD adjustment'!H$84</f>
        <v>0</v>
      </c>
      <c r="I252" s="4"/>
      <c r="J252" s="4"/>
      <c r="K252" s="4"/>
      <c r="L252" s="4"/>
      <c r="M252" s="4"/>
      <c r="N252" s="4"/>
      <c r="O252" s="4"/>
      <c r="P252" s="4"/>
      <c r="Q252" s="4"/>
      <c r="R252" s="4"/>
      <c r="S252" s="4"/>
      <c r="T252" s="4"/>
      <c r="U252" s="4"/>
      <c r="V252" s="4">
        <f>'PCD adjustment'!V$84</f>
        <v>0</v>
      </c>
      <c r="W252" s="4">
        <f>'PCD adjustment'!W$84</f>
        <v>0</v>
      </c>
      <c r="X252" s="4">
        <f>'PCD adjustment'!X$84</f>
        <v>0</v>
      </c>
      <c r="Y252" s="4">
        <f>'PCD adjustment'!Y$84</f>
        <v>0</v>
      </c>
      <c r="Z252" s="4">
        <f>'PCD adjustment'!Z$84</f>
        <v>0</v>
      </c>
      <c r="AA252" s="4">
        <f>'PCD adjustment'!AA$84</f>
        <v>0</v>
      </c>
      <c r="AB252" s="4">
        <f>'PCD adjustment'!AB$84</f>
        <v>0</v>
      </c>
      <c r="AC252" s="4">
        <f>'PCD adjustment'!AC$84</f>
        <v>0</v>
      </c>
    </row>
    <row r="253" spans="1:29" outlineLevel="4" x14ac:dyDescent="0.25">
      <c r="A253" s="11"/>
      <c r="B253" s="11"/>
      <c r="C253" s="18"/>
      <c r="D253" s="19"/>
      <c r="E253" s="12" t="str">
        <f>'PCD adjustment'!E$85</f>
        <v xml:space="preserve">Totex allowance for cost sharing - post PCD adjustment - 40:10 cost sharing - real (WN+) </v>
      </c>
      <c r="F253" s="4"/>
      <c r="G253" s="4" t="str">
        <f>'PCD adjustment'!G$85</f>
        <v>£m</v>
      </c>
      <c r="H253" s="4">
        <f>'PCD adjustment'!H$85</f>
        <v>0</v>
      </c>
      <c r="I253" s="4"/>
      <c r="J253" s="4"/>
      <c r="K253" s="4"/>
      <c r="L253" s="4"/>
      <c r="M253" s="4"/>
      <c r="N253" s="4"/>
      <c r="O253" s="4"/>
      <c r="P253" s="4"/>
      <c r="Q253" s="4"/>
      <c r="R253" s="4"/>
      <c r="S253" s="4"/>
      <c r="T253" s="4"/>
      <c r="U253" s="4"/>
      <c r="V253" s="4">
        <f>'PCD adjustment'!V$85</f>
        <v>0</v>
      </c>
      <c r="W253" s="4">
        <f>'PCD adjustment'!W$85</f>
        <v>0</v>
      </c>
      <c r="X253" s="4">
        <f>'PCD adjustment'!X$85</f>
        <v>0</v>
      </c>
      <c r="Y253" s="4">
        <f>'PCD adjustment'!Y$85</f>
        <v>0</v>
      </c>
      <c r="Z253" s="4">
        <f>'PCD adjustment'!Z$85</f>
        <v>0</v>
      </c>
      <c r="AA253" s="4">
        <f>'PCD adjustment'!AA$85</f>
        <v>0</v>
      </c>
      <c r="AB253" s="4">
        <f>'PCD adjustment'!AB$85</f>
        <v>0</v>
      </c>
      <c r="AC253" s="4">
        <f>'PCD adjustment'!AC$85</f>
        <v>0</v>
      </c>
    </row>
    <row r="254" spans="1:29" outlineLevel="4" x14ac:dyDescent="0.25">
      <c r="A254" s="11"/>
      <c r="B254" s="11"/>
      <c r="C254" s="18"/>
      <c r="D254" s="19"/>
      <c r="E254" s="12" t="str">
        <f>'PCD adjustment'!E$86</f>
        <v xml:space="preserve">Totex allowance for cost sharing - post PCD adjustment - 40:10 cost sharing - real (WWN+) </v>
      </c>
      <c r="F254" s="4"/>
      <c r="G254" s="4" t="str">
        <f>'PCD adjustment'!G$86</f>
        <v>£m</v>
      </c>
      <c r="H254" s="4">
        <f>'PCD adjustment'!H$86</f>
        <v>0</v>
      </c>
      <c r="I254" s="4"/>
      <c r="J254" s="4"/>
      <c r="K254" s="4"/>
      <c r="L254" s="4"/>
      <c r="M254" s="4"/>
      <c r="N254" s="4"/>
      <c r="O254" s="4"/>
      <c r="P254" s="4"/>
      <c r="Q254" s="4"/>
      <c r="R254" s="4"/>
      <c r="S254" s="4"/>
      <c r="T254" s="4"/>
      <c r="U254" s="4"/>
      <c r="V254" s="4">
        <f>'PCD adjustment'!V$86</f>
        <v>0</v>
      </c>
      <c r="W254" s="4">
        <f>'PCD adjustment'!W$86</f>
        <v>0</v>
      </c>
      <c r="X254" s="4">
        <f>'PCD adjustment'!X$86</f>
        <v>0</v>
      </c>
      <c r="Y254" s="4">
        <f>'PCD adjustment'!Y$86</f>
        <v>0</v>
      </c>
      <c r="Z254" s="4">
        <f>'PCD adjustment'!Z$86</f>
        <v>0</v>
      </c>
      <c r="AA254" s="4">
        <f>'PCD adjustment'!AA$86</f>
        <v>0</v>
      </c>
      <c r="AB254" s="4">
        <f>'PCD adjustment'!AB$86</f>
        <v>0</v>
      </c>
      <c r="AC254" s="4">
        <f>'PCD adjustment'!AC$86</f>
        <v>0</v>
      </c>
    </row>
    <row r="255" spans="1:29" outlineLevel="4" x14ac:dyDescent="0.25">
      <c r="A255" s="11"/>
      <c r="B255" s="11"/>
      <c r="C255" s="18"/>
      <c r="D255" s="19"/>
      <c r="E255" s="12" t="str">
        <f>'PCD adjustment'!E$87</f>
        <v xml:space="preserve">Totex allowance for cost sharing - post PCD adjustment - 40:10 cost sharing - real (BIO) </v>
      </c>
      <c r="F255" s="4"/>
      <c r="G255" s="4" t="str">
        <f>'PCD adjustment'!G$87</f>
        <v>£m</v>
      </c>
      <c r="H255" s="4">
        <f>'PCD adjustment'!H$87</f>
        <v>0</v>
      </c>
      <c r="I255" s="4"/>
      <c r="J255" s="4"/>
      <c r="K255" s="4"/>
      <c r="L255" s="4"/>
      <c r="M255" s="4"/>
      <c r="N255" s="4"/>
      <c r="O255" s="4"/>
      <c r="P255" s="4"/>
      <c r="Q255" s="4"/>
      <c r="R255" s="4"/>
      <c r="S255" s="4"/>
      <c r="T255" s="4"/>
      <c r="U255" s="4"/>
      <c r="V255" s="4">
        <f>'PCD adjustment'!V$87</f>
        <v>0</v>
      </c>
      <c r="W255" s="4">
        <f>'PCD adjustment'!W$87</f>
        <v>0</v>
      </c>
      <c r="X255" s="4">
        <f>'PCD adjustment'!X$87</f>
        <v>0</v>
      </c>
      <c r="Y255" s="4">
        <f>'PCD adjustment'!Y$87</f>
        <v>0</v>
      </c>
      <c r="Z255" s="4">
        <f>'PCD adjustment'!Z$87</f>
        <v>0</v>
      </c>
      <c r="AA255" s="4">
        <f>'PCD adjustment'!AA$87</f>
        <v>0</v>
      </c>
      <c r="AB255" s="4">
        <f>'PCD adjustment'!AB$87</f>
        <v>0</v>
      </c>
      <c r="AC255" s="4">
        <f>'PCD adjustment'!AC$87</f>
        <v>0</v>
      </c>
    </row>
    <row r="256" spans="1:29" outlineLevel="4" x14ac:dyDescent="0.25">
      <c r="A256" s="11"/>
      <c r="B256" s="11"/>
      <c r="C256" s="18"/>
      <c r="D256" s="19"/>
      <c r="E256" s="12" t="str">
        <f>'PCD adjustment'!E$88</f>
        <v xml:space="preserve">Totex allowance for cost sharing - post PCD adjustment - 40:10 cost sharing - real (ADDN1) </v>
      </c>
      <c r="F256" s="4"/>
      <c r="G256" s="4" t="str">
        <f>'PCD adjustment'!G$88</f>
        <v>£m</v>
      </c>
      <c r="H256" s="4">
        <f>'PCD adjustment'!H$88</f>
        <v>0</v>
      </c>
      <c r="I256" s="4"/>
      <c r="J256" s="4"/>
      <c r="K256" s="4"/>
      <c r="L256" s="4"/>
      <c r="M256" s="4"/>
      <c r="N256" s="4"/>
      <c r="O256" s="4"/>
      <c r="P256" s="4"/>
      <c r="Q256" s="4"/>
      <c r="R256" s="4"/>
      <c r="S256" s="4"/>
      <c r="T256" s="4"/>
      <c r="U256" s="4"/>
      <c r="V256" s="4">
        <f>'PCD adjustment'!V$88</f>
        <v>0</v>
      </c>
      <c r="W256" s="4">
        <f>'PCD adjustment'!W$88</f>
        <v>0</v>
      </c>
      <c r="X256" s="4">
        <f>'PCD adjustment'!X$88</f>
        <v>0</v>
      </c>
      <c r="Y256" s="4">
        <f>'PCD adjustment'!Y$88</f>
        <v>0</v>
      </c>
      <c r="Z256" s="4">
        <f>'PCD adjustment'!Z$88</f>
        <v>0</v>
      </c>
      <c r="AA256" s="4">
        <f>'PCD adjustment'!AA$88</f>
        <v>0</v>
      </c>
      <c r="AB256" s="4">
        <f>'PCD adjustment'!AB$88</f>
        <v>0</v>
      </c>
      <c r="AC256" s="4">
        <f>'PCD adjustment'!AC$88</f>
        <v>0</v>
      </c>
    </row>
    <row r="257" spans="1:29" outlineLevel="4" x14ac:dyDescent="0.25">
      <c r="A257" s="11"/>
      <c r="B257" s="11"/>
      <c r="C257" s="18"/>
      <c r="D257" s="19"/>
      <c r="E257" s="12" t="str">
        <f>'PCD adjustment'!E$89</f>
        <v xml:space="preserve">Totex allowance for cost sharing - post PCD adjustment - 40:10 cost sharing - real (ADDN2) </v>
      </c>
      <c r="F257" s="4"/>
      <c r="G257" s="4" t="str">
        <f>'PCD adjustment'!G$89</f>
        <v>£m</v>
      </c>
      <c r="H257" s="4">
        <f>'PCD adjustment'!H$89</f>
        <v>0</v>
      </c>
      <c r="I257" s="4"/>
      <c r="J257" s="4"/>
      <c r="K257" s="4"/>
      <c r="L257" s="4"/>
      <c r="M257" s="4"/>
      <c r="N257" s="4"/>
      <c r="O257" s="4"/>
      <c r="P257" s="4"/>
      <c r="Q257" s="4"/>
      <c r="R257" s="4"/>
      <c r="S257" s="4"/>
      <c r="T257" s="4"/>
      <c r="U257" s="4"/>
      <c r="V257" s="4">
        <f>'PCD adjustment'!V$89</f>
        <v>0</v>
      </c>
      <c r="W257" s="4">
        <f>'PCD adjustment'!W$89</f>
        <v>0</v>
      </c>
      <c r="X257" s="4">
        <f>'PCD adjustment'!X$89</f>
        <v>0</v>
      </c>
      <c r="Y257" s="4">
        <f>'PCD adjustment'!Y$89</f>
        <v>0</v>
      </c>
      <c r="Z257" s="4">
        <f>'PCD adjustment'!Z$89</f>
        <v>0</v>
      </c>
      <c r="AA257" s="4">
        <f>'PCD adjustment'!AA$89</f>
        <v>0</v>
      </c>
      <c r="AB257" s="4">
        <f>'PCD adjustment'!AB$89</f>
        <v>0</v>
      </c>
      <c r="AC257" s="4">
        <f>'PCD adjustment'!AC$89</f>
        <v>0</v>
      </c>
    </row>
    <row r="258" spans="1:29" outlineLevel="3" x14ac:dyDescent="0.25">
      <c r="E258" s="23" t="s">
        <v>741</v>
      </c>
      <c r="G258" s="23" t="s">
        <v>148</v>
      </c>
      <c r="H258" s="1">
        <f t="shared" ref="H258:H263" si="100">SUM(J258:AB258)</f>
        <v>0</v>
      </c>
      <c r="J258" s="1"/>
      <c r="K258" s="1"/>
      <c r="L258" s="1"/>
      <c r="M258" s="1"/>
      <c r="N258" s="1"/>
      <c r="O258" s="1"/>
      <c r="P258" s="1"/>
      <c r="Q258" s="1"/>
      <c r="R258" s="1"/>
      <c r="S258" s="1"/>
      <c r="T258" s="1"/>
      <c r="U258" s="1"/>
      <c r="V258" s="1">
        <f t="shared" ref="V258:AC263" si="101">V252*$F246</f>
        <v>0</v>
      </c>
      <c r="W258" s="1">
        <f t="shared" si="101"/>
        <v>0</v>
      </c>
      <c r="X258" s="1">
        <f t="shared" si="101"/>
        <v>0</v>
      </c>
      <c r="Y258" s="1">
        <f t="shared" si="101"/>
        <v>0</v>
      </c>
      <c r="Z258" s="1">
        <f t="shared" si="101"/>
        <v>0</v>
      </c>
      <c r="AA258" s="1">
        <f t="shared" si="101"/>
        <v>0</v>
      </c>
      <c r="AB258" s="1">
        <f t="shared" si="101"/>
        <v>0</v>
      </c>
      <c r="AC258" s="1">
        <f t="shared" si="101"/>
        <v>0</v>
      </c>
    </row>
    <row r="259" spans="1:29" outlineLevel="4" x14ac:dyDescent="0.25">
      <c r="E259" s="23" t="s">
        <v>742</v>
      </c>
      <c r="G259" s="23" t="s">
        <v>148</v>
      </c>
      <c r="H259" s="1">
        <f t="shared" si="100"/>
        <v>0</v>
      </c>
      <c r="J259" s="1"/>
      <c r="K259" s="1"/>
      <c r="L259" s="1"/>
      <c r="M259" s="1"/>
      <c r="N259" s="1"/>
      <c r="O259" s="1"/>
      <c r="P259" s="1"/>
      <c r="Q259" s="1"/>
      <c r="R259" s="1"/>
      <c r="S259" s="1"/>
      <c r="T259" s="1"/>
      <c r="U259" s="1"/>
      <c r="V259" s="1">
        <f t="shared" si="101"/>
        <v>0</v>
      </c>
      <c r="W259" s="1">
        <f t="shared" si="101"/>
        <v>0</v>
      </c>
      <c r="X259" s="1">
        <f t="shared" si="101"/>
        <v>0</v>
      </c>
      <c r="Y259" s="1">
        <f t="shared" si="101"/>
        <v>0</v>
      </c>
      <c r="Z259" s="1">
        <f t="shared" si="101"/>
        <v>0</v>
      </c>
      <c r="AA259" s="1">
        <f t="shared" si="101"/>
        <v>0</v>
      </c>
      <c r="AB259" s="1">
        <f t="shared" si="101"/>
        <v>0</v>
      </c>
      <c r="AC259" s="1">
        <f t="shared" si="101"/>
        <v>0</v>
      </c>
    </row>
    <row r="260" spans="1:29" outlineLevel="4" x14ac:dyDescent="0.25">
      <c r="E260" s="23" t="s">
        <v>743</v>
      </c>
      <c r="G260" s="23" t="s">
        <v>148</v>
      </c>
      <c r="H260" s="1">
        <f t="shared" si="100"/>
        <v>0</v>
      </c>
      <c r="J260" s="1"/>
      <c r="K260" s="1"/>
      <c r="L260" s="1"/>
      <c r="M260" s="1"/>
      <c r="N260" s="1"/>
      <c r="O260" s="1"/>
      <c r="P260" s="1"/>
      <c r="Q260" s="1"/>
      <c r="R260" s="1"/>
      <c r="S260" s="1"/>
      <c r="T260" s="1"/>
      <c r="U260" s="1"/>
      <c r="V260" s="1">
        <f t="shared" si="101"/>
        <v>0</v>
      </c>
      <c r="W260" s="1">
        <f t="shared" si="101"/>
        <v>0</v>
      </c>
      <c r="X260" s="1">
        <f t="shared" si="101"/>
        <v>0</v>
      </c>
      <c r="Y260" s="1">
        <f t="shared" si="101"/>
        <v>0</v>
      </c>
      <c r="Z260" s="1">
        <f t="shared" si="101"/>
        <v>0</v>
      </c>
      <c r="AA260" s="1">
        <f t="shared" si="101"/>
        <v>0</v>
      </c>
      <c r="AB260" s="1">
        <f t="shared" si="101"/>
        <v>0</v>
      </c>
      <c r="AC260" s="1">
        <f t="shared" si="101"/>
        <v>0</v>
      </c>
    </row>
    <row r="261" spans="1:29" outlineLevel="4" x14ac:dyDescent="0.25">
      <c r="E261" s="23" t="s">
        <v>744</v>
      </c>
      <c r="G261" s="23" t="s">
        <v>148</v>
      </c>
      <c r="H261" s="1">
        <f t="shared" si="100"/>
        <v>0</v>
      </c>
      <c r="J261" s="1"/>
      <c r="K261" s="1"/>
      <c r="L261" s="1"/>
      <c r="M261" s="1"/>
      <c r="N261" s="1"/>
      <c r="O261" s="1"/>
      <c r="P261" s="1"/>
      <c r="Q261" s="1"/>
      <c r="R261" s="1"/>
      <c r="S261" s="1"/>
      <c r="T261" s="1"/>
      <c r="U261" s="1"/>
      <c r="V261" s="1">
        <f t="shared" si="101"/>
        <v>0</v>
      </c>
      <c r="W261" s="1">
        <f t="shared" si="101"/>
        <v>0</v>
      </c>
      <c r="X261" s="1">
        <f t="shared" si="101"/>
        <v>0</v>
      </c>
      <c r="Y261" s="1">
        <f t="shared" si="101"/>
        <v>0</v>
      </c>
      <c r="Z261" s="1">
        <f t="shared" si="101"/>
        <v>0</v>
      </c>
      <c r="AA261" s="1">
        <f t="shared" si="101"/>
        <v>0</v>
      </c>
      <c r="AB261" s="1">
        <f t="shared" si="101"/>
        <v>0</v>
      </c>
      <c r="AC261" s="1">
        <f t="shared" si="101"/>
        <v>0</v>
      </c>
    </row>
    <row r="262" spans="1:29" outlineLevel="4" x14ac:dyDescent="0.25">
      <c r="E262" s="23" t="s">
        <v>745</v>
      </c>
      <c r="G262" s="23" t="s">
        <v>148</v>
      </c>
      <c r="H262" s="1">
        <f t="shared" si="100"/>
        <v>0</v>
      </c>
      <c r="J262" s="1"/>
      <c r="K262" s="1"/>
      <c r="L262" s="1"/>
      <c r="M262" s="1"/>
      <c r="N262" s="1"/>
      <c r="O262" s="1"/>
      <c r="P262" s="1"/>
      <c r="Q262" s="1"/>
      <c r="R262" s="1"/>
      <c r="S262" s="1"/>
      <c r="T262" s="1"/>
      <c r="U262" s="1"/>
      <c r="V262" s="1">
        <f t="shared" si="101"/>
        <v>0</v>
      </c>
      <c r="W262" s="1">
        <f t="shared" si="101"/>
        <v>0</v>
      </c>
      <c r="X262" s="1">
        <f t="shared" si="101"/>
        <v>0</v>
      </c>
      <c r="Y262" s="1">
        <f t="shared" si="101"/>
        <v>0</v>
      </c>
      <c r="Z262" s="1">
        <f t="shared" si="101"/>
        <v>0</v>
      </c>
      <c r="AA262" s="1">
        <f t="shared" si="101"/>
        <v>0</v>
      </c>
      <c r="AB262" s="1">
        <f t="shared" si="101"/>
        <v>0</v>
      </c>
      <c r="AC262" s="1">
        <f t="shared" si="101"/>
        <v>0</v>
      </c>
    </row>
    <row r="263" spans="1:29" outlineLevel="4" x14ac:dyDescent="0.25">
      <c r="E263" s="23" t="s">
        <v>746</v>
      </c>
      <c r="G263" s="23" t="s">
        <v>148</v>
      </c>
      <c r="H263" s="1">
        <f t="shared" si="100"/>
        <v>0</v>
      </c>
      <c r="J263" s="1"/>
      <c r="K263" s="1"/>
      <c r="L263" s="1"/>
      <c r="M263" s="1"/>
      <c r="N263" s="1"/>
      <c r="O263" s="1"/>
      <c r="P263" s="1"/>
      <c r="Q263" s="1"/>
      <c r="R263" s="1"/>
      <c r="S263" s="1"/>
      <c r="T263" s="1"/>
      <c r="U263" s="1"/>
      <c r="V263" s="1">
        <f t="shared" si="101"/>
        <v>0</v>
      </c>
      <c r="W263" s="1">
        <f t="shared" si="101"/>
        <v>0</v>
      </c>
      <c r="X263" s="1">
        <f t="shared" si="101"/>
        <v>0</v>
      </c>
      <c r="Y263" s="1">
        <f t="shared" si="101"/>
        <v>0</v>
      </c>
      <c r="Z263" s="1">
        <f t="shared" si="101"/>
        <v>0</v>
      </c>
      <c r="AA263" s="1">
        <f t="shared" si="101"/>
        <v>0</v>
      </c>
      <c r="AB263" s="1">
        <f t="shared" si="101"/>
        <v>0</v>
      </c>
      <c r="AC263" s="1">
        <f t="shared" si="101"/>
        <v>0</v>
      </c>
    </row>
    <row r="264" spans="1:29" outlineLevel="2" x14ac:dyDescent="0.25"/>
    <row r="265" spans="1:29" outlineLevel="2" x14ac:dyDescent="0.25"/>
    <row r="266" spans="1:29" outlineLevel="2" x14ac:dyDescent="0.25">
      <c r="B266" s="22" t="s">
        <v>747</v>
      </c>
    </row>
    <row r="267" spans="1:29" outlineLevel="3" x14ac:dyDescent="0.25">
      <c r="E267" s="23" t="str">
        <f t="shared" ref="E267:AC267" si="102">E$258</f>
        <v xml:space="preserve">Net totex available for adjustment - 40:10 cost sharing - materials, plant &amp; equipment - real (WR) </v>
      </c>
      <c r="F267" s="1"/>
      <c r="G267" s="1" t="str">
        <f t="shared" si="102"/>
        <v>£m</v>
      </c>
      <c r="H267" s="1">
        <f t="shared" si="102"/>
        <v>0</v>
      </c>
      <c r="I267" s="1"/>
      <c r="J267" s="1"/>
      <c r="K267" s="1"/>
      <c r="L267" s="1"/>
      <c r="M267" s="1"/>
      <c r="N267" s="1"/>
      <c r="O267" s="1"/>
      <c r="P267" s="1"/>
      <c r="Q267" s="1"/>
      <c r="R267" s="1"/>
      <c r="S267" s="1"/>
      <c r="T267" s="1"/>
      <c r="U267" s="1"/>
      <c r="V267" s="1">
        <f t="shared" si="102"/>
        <v>0</v>
      </c>
      <c r="W267" s="1">
        <f t="shared" si="102"/>
        <v>0</v>
      </c>
      <c r="X267" s="1">
        <f t="shared" si="102"/>
        <v>0</v>
      </c>
      <c r="Y267" s="1">
        <f t="shared" si="102"/>
        <v>0</v>
      </c>
      <c r="Z267" s="1">
        <f t="shared" si="102"/>
        <v>0</v>
      </c>
      <c r="AA267" s="1">
        <f t="shared" si="102"/>
        <v>0</v>
      </c>
      <c r="AB267" s="1">
        <f t="shared" si="102"/>
        <v>0</v>
      </c>
      <c r="AC267" s="1">
        <f t="shared" si="102"/>
        <v>0</v>
      </c>
    </row>
    <row r="268" spans="1:29" outlineLevel="4" x14ac:dyDescent="0.25">
      <c r="E268" s="23" t="str">
        <f t="shared" ref="E268:AC268" si="103">E$259</f>
        <v xml:space="preserve">Net totex available for adjustment - 40:10 cost sharing - materials, plant &amp; equipment - real (WN+) </v>
      </c>
      <c r="F268" s="1"/>
      <c r="G268" s="1" t="str">
        <f t="shared" si="103"/>
        <v>£m</v>
      </c>
      <c r="H268" s="1">
        <f t="shared" si="103"/>
        <v>0</v>
      </c>
      <c r="I268" s="1"/>
      <c r="J268" s="1"/>
      <c r="K268" s="1"/>
      <c r="L268" s="1"/>
      <c r="M268" s="1"/>
      <c r="N268" s="1"/>
      <c r="O268" s="1"/>
      <c r="P268" s="1"/>
      <c r="Q268" s="1"/>
      <c r="R268" s="1"/>
      <c r="S268" s="1"/>
      <c r="T268" s="1"/>
      <c r="U268" s="1"/>
      <c r="V268" s="1">
        <f t="shared" si="103"/>
        <v>0</v>
      </c>
      <c r="W268" s="1">
        <f t="shared" si="103"/>
        <v>0</v>
      </c>
      <c r="X268" s="1">
        <f t="shared" si="103"/>
        <v>0</v>
      </c>
      <c r="Y268" s="1">
        <f t="shared" si="103"/>
        <v>0</v>
      </c>
      <c r="Z268" s="1">
        <f t="shared" si="103"/>
        <v>0</v>
      </c>
      <c r="AA268" s="1">
        <f t="shared" si="103"/>
        <v>0</v>
      </c>
      <c r="AB268" s="1">
        <f t="shared" si="103"/>
        <v>0</v>
      </c>
      <c r="AC268" s="1">
        <f t="shared" si="103"/>
        <v>0</v>
      </c>
    </row>
    <row r="269" spans="1:29" outlineLevel="4" x14ac:dyDescent="0.25">
      <c r="E269" s="23" t="str">
        <f t="shared" ref="E269:AC269" si="104">E$260</f>
        <v xml:space="preserve">Net totex available for adjustment - 40:10 cost sharing - materials, plant &amp; equipment - real (WWN+) </v>
      </c>
      <c r="F269" s="1"/>
      <c r="G269" s="1" t="str">
        <f t="shared" si="104"/>
        <v>£m</v>
      </c>
      <c r="H269" s="1">
        <f t="shared" si="104"/>
        <v>0</v>
      </c>
      <c r="I269" s="1"/>
      <c r="J269" s="1"/>
      <c r="K269" s="1"/>
      <c r="L269" s="1"/>
      <c r="M269" s="1"/>
      <c r="N269" s="1"/>
      <c r="O269" s="1"/>
      <c r="P269" s="1"/>
      <c r="Q269" s="1"/>
      <c r="R269" s="1"/>
      <c r="S269" s="1"/>
      <c r="T269" s="1"/>
      <c r="U269" s="1"/>
      <c r="V269" s="1">
        <f t="shared" si="104"/>
        <v>0</v>
      </c>
      <c r="W269" s="1">
        <f t="shared" si="104"/>
        <v>0</v>
      </c>
      <c r="X269" s="1">
        <f t="shared" si="104"/>
        <v>0</v>
      </c>
      <c r="Y269" s="1">
        <f t="shared" si="104"/>
        <v>0</v>
      </c>
      <c r="Z269" s="1">
        <f t="shared" si="104"/>
        <v>0</v>
      </c>
      <c r="AA269" s="1">
        <f t="shared" si="104"/>
        <v>0</v>
      </c>
      <c r="AB269" s="1">
        <f t="shared" si="104"/>
        <v>0</v>
      </c>
      <c r="AC269" s="1">
        <f t="shared" si="104"/>
        <v>0</v>
      </c>
    </row>
    <row r="270" spans="1:29" outlineLevel="4" x14ac:dyDescent="0.25">
      <c r="E270" s="23" t="str">
        <f t="shared" ref="E270:AC270" si="105">E$261</f>
        <v xml:space="preserve">Net totex available for adjustment - 40:10 cost sharing - materials, plant &amp; equipment - real (BIO) </v>
      </c>
      <c r="F270" s="1"/>
      <c r="G270" s="1" t="str">
        <f t="shared" si="105"/>
        <v>£m</v>
      </c>
      <c r="H270" s="1">
        <f t="shared" si="105"/>
        <v>0</v>
      </c>
      <c r="I270" s="1"/>
      <c r="J270" s="1"/>
      <c r="K270" s="1"/>
      <c r="L270" s="1"/>
      <c r="M270" s="1"/>
      <c r="N270" s="1"/>
      <c r="O270" s="1"/>
      <c r="P270" s="1"/>
      <c r="Q270" s="1"/>
      <c r="R270" s="1"/>
      <c r="S270" s="1"/>
      <c r="T270" s="1"/>
      <c r="U270" s="1"/>
      <c r="V270" s="1">
        <f t="shared" si="105"/>
        <v>0</v>
      </c>
      <c r="W270" s="1">
        <f t="shared" si="105"/>
        <v>0</v>
      </c>
      <c r="X270" s="1">
        <f t="shared" si="105"/>
        <v>0</v>
      </c>
      <c r="Y270" s="1">
        <f t="shared" si="105"/>
        <v>0</v>
      </c>
      <c r="Z270" s="1">
        <f t="shared" si="105"/>
        <v>0</v>
      </c>
      <c r="AA270" s="1">
        <f t="shared" si="105"/>
        <v>0</v>
      </c>
      <c r="AB270" s="1">
        <f t="shared" si="105"/>
        <v>0</v>
      </c>
      <c r="AC270" s="1">
        <f t="shared" si="105"/>
        <v>0</v>
      </c>
    </row>
    <row r="271" spans="1:29" outlineLevel="4" x14ac:dyDescent="0.25">
      <c r="E271" s="23" t="str">
        <f t="shared" ref="E271:AC271" si="106">E$262</f>
        <v xml:space="preserve">Net totex available for adjustment - 40:10 cost sharing - materials, plant &amp; equipment - real (ADDN1) </v>
      </c>
      <c r="F271" s="1"/>
      <c r="G271" s="1" t="str">
        <f t="shared" si="106"/>
        <v>£m</v>
      </c>
      <c r="H271" s="1">
        <f t="shared" si="106"/>
        <v>0</v>
      </c>
      <c r="I271" s="1"/>
      <c r="J271" s="1"/>
      <c r="K271" s="1"/>
      <c r="L271" s="1"/>
      <c r="M271" s="1"/>
      <c r="N271" s="1"/>
      <c r="O271" s="1"/>
      <c r="P271" s="1"/>
      <c r="Q271" s="1"/>
      <c r="R271" s="1"/>
      <c r="S271" s="1"/>
      <c r="T271" s="1"/>
      <c r="U271" s="1"/>
      <c r="V271" s="1">
        <f t="shared" si="106"/>
        <v>0</v>
      </c>
      <c r="W271" s="1">
        <f t="shared" si="106"/>
        <v>0</v>
      </c>
      <c r="X271" s="1">
        <f t="shared" si="106"/>
        <v>0</v>
      </c>
      <c r="Y271" s="1">
        <f t="shared" si="106"/>
        <v>0</v>
      </c>
      <c r="Z271" s="1">
        <f t="shared" si="106"/>
        <v>0</v>
      </c>
      <c r="AA271" s="1">
        <f t="shared" si="106"/>
        <v>0</v>
      </c>
      <c r="AB271" s="1">
        <f t="shared" si="106"/>
        <v>0</v>
      </c>
      <c r="AC271" s="1">
        <f t="shared" si="106"/>
        <v>0</v>
      </c>
    </row>
    <row r="272" spans="1:29" outlineLevel="4" x14ac:dyDescent="0.25">
      <c r="E272" s="23" t="str">
        <f t="shared" ref="E272:AC272" si="107">E$263</f>
        <v xml:space="preserve">Net totex available for adjustment - 40:10 cost sharing - materials, plant &amp; equipment - real (ADDN2) </v>
      </c>
      <c r="F272" s="1"/>
      <c r="G272" s="1" t="str">
        <f t="shared" si="107"/>
        <v>£m</v>
      </c>
      <c r="H272" s="1">
        <f t="shared" si="107"/>
        <v>0</v>
      </c>
      <c r="I272" s="1"/>
      <c r="J272" s="1"/>
      <c r="K272" s="1"/>
      <c r="L272" s="1"/>
      <c r="M272" s="1"/>
      <c r="N272" s="1"/>
      <c r="O272" s="1"/>
      <c r="P272" s="1"/>
      <c r="Q272" s="1"/>
      <c r="R272" s="1"/>
      <c r="S272" s="1"/>
      <c r="T272" s="1"/>
      <c r="U272" s="1"/>
      <c r="V272" s="1">
        <f t="shared" si="107"/>
        <v>0</v>
      </c>
      <c r="W272" s="1">
        <f t="shared" si="107"/>
        <v>0</v>
      </c>
      <c r="X272" s="1">
        <f t="shared" si="107"/>
        <v>0</v>
      </c>
      <c r="Y272" s="1">
        <f t="shared" si="107"/>
        <v>0</v>
      </c>
      <c r="Z272" s="1">
        <f t="shared" si="107"/>
        <v>0</v>
      </c>
      <c r="AA272" s="1">
        <f t="shared" si="107"/>
        <v>0</v>
      </c>
      <c r="AB272" s="1">
        <f t="shared" si="107"/>
        <v>0</v>
      </c>
      <c r="AC272" s="1">
        <f t="shared" si="107"/>
        <v>0</v>
      </c>
    </row>
    <row r="273" spans="1:29" outlineLevel="3" x14ac:dyDescent="0.25">
      <c r="E273" s="23" t="str">
        <f t="shared" ref="E273:AC273" si="108">E$31</f>
        <v>Real adjustment factor for materials, plant &amp; equipment</v>
      </c>
      <c r="F273" s="2"/>
      <c r="G273" s="2" t="str">
        <f t="shared" si="108"/>
        <v>%</v>
      </c>
      <c r="H273" s="2"/>
      <c r="I273" s="2"/>
      <c r="J273" s="2"/>
      <c r="K273" s="2"/>
      <c r="L273" s="2"/>
      <c r="M273" s="2"/>
      <c r="N273" s="2"/>
      <c r="O273" s="2"/>
      <c r="P273" s="2"/>
      <c r="Q273" s="2"/>
      <c r="R273" s="2"/>
      <c r="S273" s="2"/>
      <c r="T273" s="2"/>
      <c r="U273" s="2"/>
      <c r="V273" s="2">
        <f t="shared" si="108"/>
        <v>0</v>
      </c>
      <c r="W273" s="2">
        <f t="shared" si="108"/>
        <v>0</v>
      </c>
      <c r="X273" s="2">
        <f t="shared" si="108"/>
        <v>0</v>
      </c>
      <c r="Y273" s="2">
        <f t="shared" si="108"/>
        <v>0</v>
      </c>
      <c r="Z273" s="2">
        <f t="shared" si="108"/>
        <v>0</v>
      </c>
      <c r="AA273" s="2">
        <f t="shared" si="108"/>
        <v>0</v>
      </c>
      <c r="AB273" s="2">
        <f t="shared" si="108"/>
        <v>0</v>
      </c>
      <c r="AC273" s="2">
        <f t="shared" si="108"/>
        <v>0</v>
      </c>
    </row>
    <row r="274" spans="1:29" outlineLevel="3" x14ac:dyDescent="0.25">
      <c r="A274" s="11"/>
      <c r="B274" s="11"/>
      <c r="C274" s="18"/>
      <c r="D274" s="19"/>
      <c r="E274" s="12" t="str">
        <f>Time!E$54</f>
        <v>Forecast period flag</v>
      </c>
      <c r="F274" s="3"/>
      <c r="G274" s="3" t="str">
        <f>Time!G$54</f>
        <v>flag</v>
      </c>
      <c r="H274" s="3"/>
      <c r="I274" s="3"/>
      <c r="J274" s="3"/>
      <c r="K274" s="3"/>
      <c r="L274" s="3"/>
      <c r="M274" s="3"/>
      <c r="N274" s="3"/>
      <c r="O274" s="3"/>
      <c r="P274" s="3"/>
      <c r="Q274" s="3"/>
      <c r="R274" s="3"/>
      <c r="S274" s="3"/>
      <c r="T274" s="3"/>
      <c r="U274" s="3"/>
      <c r="V274" s="3">
        <f>Time!V$54</f>
        <v>0</v>
      </c>
      <c r="W274" s="3">
        <f>Time!W$54</f>
        <v>1</v>
      </c>
      <c r="X274" s="3">
        <f>Time!X$54</f>
        <v>1</v>
      </c>
      <c r="Y274" s="3">
        <f>Time!Y$54</f>
        <v>1</v>
      </c>
      <c r="Z274" s="3">
        <f>Time!Z$54</f>
        <v>1</v>
      </c>
      <c r="AA274" s="3">
        <f>Time!AA$54</f>
        <v>1</v>
      </c>
      <c r="AB274" s="3">
        <f>Time!AB$54</f>
        <v>1</v>
      </c>
      <c r="AC274" s="3">
        <f>Time!AC$54</f>
        <v>0</v>
      </c>
    </row>
    <row r="275" spans="1:29" outlineLevel="3" x14ac:dyDescent="0.25">
      <c r="E275" s="23" t="s">
        <v>748</v>
      </c>
      <c r="G275" s="23" t="s">
        <v>148</v>
      </c>
      <c r="H275" s="1">
        <f t="shared" ref="H275:H280" si="109">SUM(J275:AB275)</f>
        <v>0</v>
      </c>
      <c r="J275" s="1"/>
      <c r="K275" s="1"/>
      <c r="L275" s="1"/>
      <c r="M275" s="1"/>
      <c r="N275" s="1"/>
      <c r="O275" s="1"/>
      <c r="P275" s="1"/>
      <c r="Q275" s="1"/>
      <c r="R275" s="1"/>
      <c r="S275" s="1"/>
      <c r="T275" s="1"/>
      <c r="U275" s="1"/>
      <c r="V275" s="1">
        <f t="shared" ref="V275:AC280" si="110">IF(V$274=1,V267*V$273,0)</f>
        <v>0</v>
      </c>
      <c r="W275" s="1">
        <f t="shared" si="110"/>
        <v>0</v>
      </c>
      <c r="X275" s="1">
        <f t="shared" si="110"/>
        <v>0</v>
      </c>
      <c r="Y275" s="1">
        <f t="shared" si="110"/>
        <v>0</v>
      </c>
      <c r="Z275" s="1">
        <f t="shared" si="110"/>
        <v>0</v>
      </c>
      <c r="AA275" s="1">
        <f t="shared" si="110"/>
        <v>0</v>
      </c>
      <c r="AB275" s="1">
        <f t="shared" si="110"/>
        <v>0</v>
      </c>
      <c r="AC275" s="1">
        <f t="shared" si="110"/>
        <v>0</v>
      </c>
    </row>
    <row r="276" spans="1:29" outlineLevel="4" x14ac:dyDescent="0.25">
      <c r="E276" s="23" t="s">
        <v>749</v>
      </c>
      <c r="G276" s="23" t="s">
        <v>148</v>
      </c>
      <c r="H276" s="1">
        <f t="shared" si="109"/>
        <v>0</v>
      </c>
      <c r="J276" s="1"/>
      <c r="K276" s="1"/>
      <c r="L276" s="1"/>
      <c r="M276" s="1"/>
      <c r="N276" s="1"/>
      <c r="O276" s="1"/>
      <c r="P276" s="1"/>
      <c r="Q276" s="1"/>
      <c r="R276" s="1"/>
      <c r="S276" s="1"/>
      <c r="T276" s="1"/>
      <c r="U276" s="1"/>
      <c r="V276" s="1">
        <f t="shared" si="110"/>
        <v>0</v>
      </c>
      <c r="W276" s="1">
        <f t="shared" si="110"/>
        <v>0</v>
      </c>
      <c r="X276" s="1">
        <f t="shared" si="110"/>
        <v>0</v>
      </c>
      <c r="Y276" s="1">
        <f t="shared" si="110"/>
        <v>0</v>
      </c>
      <c r="Z276" s="1">
        <f t="shared" si="110"/>
        <v>0</v>
      </c>
      <c r="AA276" s="1">
        <f t="shared" si="110"/>
        <v>0</v>
      </c>
      <c r="AB276" s="1">
        <f t="shared" si="110"/>
        <v>0</v>
      </c>
      <c r="AC276" s="1">
        <f t="shared" si="110"/>
        <v>0</v>
      </c>
    </row>
    <row r="277" spans="1:29" outlineLevel="4" x14ac:dyDescent="0.25">
      <c r="E277" s="23" t="s">
        <v>750</v>
      </c>
      <c r="G277" s="23" t="s">
        <v>148</v>
      </c>
      <c r="H277" s="1">
        <f t="shared" si="109"/>
        <v>0</v>
      </c>
      <c r="J277" s="1"/>
      <c r="K277" s="1"/>
      <c r="L277" s="1"/>
      <c r="M277" s="1"/>
      <c r="N277" s="1"/>
      <c r="O277" s="1"/>
      <c r="P277" s="1"/>
      <c r="Q277" s="1"/>
      <c r="R277" s="1"/>
      <c r="S277" s="1"/>
      <c r="T277" s="1"/>
      <c r="U277" s="1"/>
      <c r="V277" s="1">
        <f t="shared" si="110"/>
        <v>0</v>
      </c>
      <c r="W277" s="1">
        <f t="shared" si="110"/>
        <v>0</v>
      </c>
      <c r="X277" s="1">
        <f t="shared" si="110"/>
        <v>0</v>
      </c>
      <c r="Y277" s="1">
        <f t="shared" si="110"/>
        <v>0</v>
      </c>
      <c r="Z277" s="1">
        <f t="shared" si="110"/>
        <v>0</v>
      </c>
      <c r="AA277" s="1">
        <f t="shared" si="110"/>
        <v>0</v>
      </c>
      <c r="AB277" s="1">
        <f t="shared" si="110"/>
        <v>0</v>
      </c>
      <c r="AC277" s="1">
        <f t="shared" si="110"/>
        <v>0</v>
      </c>
    </row>
    <row r="278" spans="1:29" outlineLevel="4" x14ac:dyDescent="0.25">
      <c r="E278" s="23" t="s">
        <v>751</v>
      </c>
      <c r="G278" s="23" t="s">
        <v>148</v>
      </c>
      <c r="H278" s="1">
        <f t="shared" si="109"/>
        <v>0</v>
      </c>
      <c r="J278" s="1"/>
      <c r="K278" s="1"/>
      <c r="L278" s="1"/>
      <c r="M278" s="1"/>
      <c r="N278" s="1"/>
      <c r="O278" s="1"/>
      <c r="P278" s="1"/>
      <c r="Q278" s="1"/>
      <c r="R278" s="1"/>
      <c r="S278" s="1"/>
      <c r="T278" s="1"/>
      <c r="U278" s="1"/>
      <c r="V278" s="1">
        <f t="shared" si="110"/>
        <v>0</v>
      </c>
      <c r="W278" s="1">
        <f t="shared" si="110"/>
        <v>0</v>
      </c>
      <c r="X278" s="1">
        <f t="shared" si="110"/>
        <v>0</v>
      </c>
      <c r="Y278" s="1">
        <f t="shared" si="110"/>
        <v>0</v>
      </c>
      <c r="Z278" s="1">
        <f t="shared" si="110"/>
        <v>0</v>
      </c>
      <c r="AA278" s="1">
        <f t="shared" si="110"/>
        <v>0</v>
      </c>
      <c r="AB278" s="1">
        <f t="shared" si="110"/>
        <v>0</v>
      </c>
      <c r="AC278" s="1">
        <f t="shared" si="110"/>
        <v>0</v>
      </c>
    </row>
    <row r="279" spans="1:29" outlineLevel="4" x14ac:dyDescent="0.25">
      <c r="E279" s="23" t="s">
        <v>752</v>
      </c>
      <c r="G279" s="23" t="s">
        <v>148</v>
      </c>
      <c r="H279" s="1">
        <f t="shared" si="109"/>
        <v>0</v>
      </c>
      <c r="J279" s="1"/>
      <c r="K279" s="1"/>
      <c r="L279" s="1"/>
      <c r="M279" s="1"/>
      <c r="N279" s="1"/>
      <c r="O279" s="1"/>
      <c r="P279" s="1"/>
      <c r="Q279" s="1"/>
      <c r="R279" s="1"/>
      <c r="S279" s="1"/>
      <c r="T279" s="1"/>
      <c r="U279" s="1"/>
      <c r="V279" s="1">
        <f t="shared" si="110"/>
        <v>0</v>
      </c>
      <c r="W279" s="1">
        <f t="shared" si="110"/>
        <v>0</v>
      </c>
      <c r="X279" s="1">
        <f t="shared" si="110"/>
        <v>0</v>
      </c>
      <c r="Y279" s="1">
        <f t="shared" si="110"/>
        <v>0</v>
      </c>
      <c r="Z279" s="1">
        <f t="shared" si="110"/>
        <v>0</v>
      </c>
      <c r="AA279" s="1">
        <f t="shared" si="110"/>
        <v>0</v>
      </c>
      <c r="AB279" s="1">
        <f t="shared" si="110"/>
        <v>0</v>
      </c>
      <c r="AC279" s="1">
        <f t="shared" si="110"/>
        <v>0</v>
      </c>
    </row>
    <row r="280" spans="1:29" outlineLevel="4" x14ac:dyDescent="0.25">
      <c r="E280" s="23" t="s">
        <v>753</v>
      </c>
      <c r="G280" s="23" t="s">
        <v>148</v>
      </c>
      <c r="H280" s="1">
        <f t="shared" si="109"/>
        <v>0</v>
      </c>
      <c r="J280" s="1"/>
      <c r="K280" s="1"/>
      <c r="L280" s="1"/>
      <c r="M280" s="1"/>
      <c r="N280" s="1"/>
      <c r="O280" s="1"/>
      <c r="P280" s="1"/>
      <c r="Q280" s="1"/>
      <c r="R280" s="1"/>
      <c r="S280" s="1"/>
      <c r="T280" s="1"/>
      <c r="U280" s="1"/>
      <c r="V280" s="1">
        <f t="shared" si="110"/>
        <v>0</v>
      </c>
      <c r="W280" s="1">
        <f t="shared" si="110"/>
        <v>0</v>
      </c>
      <c r="X280" s="1">
        <f t="shared" si="110"/>
        <v>0</v>
      </c>
      <c r="Y280" s="1">
        <f t="shared" si="110"/>
        <v>0</v>
      </c>
      <c r="Z280" s="1">
        <f t="shared" si="110"/>
        <v>0</v>
      </c>
      <c r="AA280" s="1">
        <f t="shared" si="110"/>
        <v>0</v>
      </c>
      <c r="AB280" s="1">
        <f t="shared" si="110"/>
        <v>0</v>
      </c>
      <c r="AC280" s="1">
        <f t="shared" si="110"/>
        <v>0</v>
      </c>
    </row>
    <row r="281" spans="1:29" outlineLevel="2" x14ac:dyDescent="0.25"/>
    <row r="282" spans="1:29" outlineLevel="2" x14ac:dyDescent="0.25"/>
    <row r="283" spans="1:29" outlineLevel="2" x14ac:dyDescent="0.25">
      <c r="B283" s="22" t="s">
        <v>754</v>
      </c>
    </row>
    <row r="284" spans="1:29" outlineLevel="3" x14ac:dyDescent="0.25">
      <c r="E284" s="23" t="str">
        <f t="shared" ref="E284:AC284" si="111">E$275</f>
        <v xml:space="preserve">Net totex post adjustment - 40:10 cost sharing - materials, plant &amp; equipment - real (WR) </v>
      </c>
      <c r="F284" s="1"/>
      <c r="G284" s="1" t="str">
        <f t="shared" si="111"/>
        <v>£m</v>
      </c>
      <c r="H284" s="1">
        <f t="shared" si="111"/>
        <v>0</v>
      </c>
      <c r="I284" s="1"/>
      <c r="J284" s="1"/>
      <c r="K284" s="1"/>
      <c r="L284" s="1"/>
      <c r="M284" s="1"/>
      <c r="N284" s="1"/>
      <c r="O284" s="1"/>
      <c r="P284" s="1"/>
      <c r="Q284" s="1"/>
      <c r="R284" s="1"/>
      <c r="S284" s="1"/>
      <c r="T284" s="1"/>
      <c r="U284" s="1"/>
      <c r="V284" s="1">
        <f t="shared" si="111"/>
        <v>0</v>
      </c>
      <c r="W284" s="1">
        <f t="shared" si="111"/>
        <v>0</v>
      </c>
      <c r="X284" s="1">
        <f t="shared" si="111"/>
        <v>0</v>
      </c>
      <c r="Y284" s="1">
        <f t="shared" si="111"/>
        <v>0</v>
      </c>
      <c r="Z284" s="1">
        <f t="shared" si="111"/>
        <v>0</v>
      </c>
      <c r="AA284" s="1">
        <f t="shared" si="111"/>
        <v>0</v>
      </c>
      <c r="AB284" s="1">
        <f t="shared" si="111"/>
        <v>0</v>
      </c>
      <c r="AC284" s="1">
        <f t="shared" si="111"/>
        <v>0</v>
      </c>
    </row>
    <row r="285" spans="1:29" outlineLevel="4" x14ac:dyDescent="0.25">
      <c r="E285" s="23" t="str">
        <f t="shared" ref="E285:AC285" si="112">E$276</f>
        <v xml:space="preserve">Net totex post adjustment - 40:10 cost sharing - materials, plant &amp; equipment - real (WN+) </v>
      </c>
      <c r="F285" s="1"/>
      <c r="G285" s="1" t="str">
        <f t="shared" si="112"/>
        <v>£m</v>
      </c>
      <c r="H285" s="1">
        <f t="shared" si="112"/>
        <v>0</v>
      </c>
      <c r="I285" s="1"/>
      <c r="J285" s="1"/>
      <c r="K285" s="1"/>
      <c r="L285" s="1"/>
      <c r="M285" s="1"/>
      <c r="N285" s="1"/>
      <c r="O285" s="1"/>
      <c r="P285" s="1"/>
      <c r="Q285" s="1"/>
      <c r="R285" s="1"/>
      <c r="S285" s="1"/>
      <c r="T285" s="1"/>
      <c r="U285" s="1"/>
      <c r="V285" s="1">
        <f t="shared" si="112"/>
        <v>0</v>
      </c>
      <c r="W285" s="1">
        <f t="shared" si="112"/>
        <v>0</v>
      </c>
      <c r="X285" s="1">
        <f t="shared" si="112"/>
        <v>0</v>
      </c>
      <c r="Y285" s="1">
        <f t="shared" si="112"/>
        <v>0</v>
      </c>
      <c r="Z285" s="1">
        <f t="shared" si="112"/>
        <v>0</v>
      </c>
      <c r="AA285" s="1">
        <f t="shared" si="112"/>
        <v>0</v>
      </c>
      <c r="AB285" s="1">
        <f t="shared" si="112"/>
        <v>0</v>
      </c>
      <c r="AC285" s="1">
        <f t="shared" si="112"/>
        <v>0</v>
      </c>
    </row>
    <row r="286" spans="1:29" outlineLevel="4" x14ac:dyDescent="0.25">
      <c r="E286" s="23" t="str">
        <f t="shared" ref="E286:AC286" si="113">E$277</f>
        <v xml:space="preserve">Net totex post adjustment - 40:10 cost sharing - materials, plant &amp; equipment - real (WWN+) </v>
      </c>
      <c r="F286" s="1"/>
      <c r="G286" s="1" t="str">
        <f t="shared" si="113"/>
        <v>£m</v>
      </c>
      <c r="H286" s="1">
        <f t="shared" si="113"/>
        <v>0</v>
      </c>
      <c r="I286" s="1"/>
      <c r="J286" s="1"/>
      <c r="K286" s="1"/>
      <c r="L286" s="1"/>
      <c r="M286" s="1"/>
      <c r="N286" s="1"/>
      <c r="O286" s="1"/>
      <c r="P286" s="1"/>
      <c r="Q286" s="1"/>
      <c r="R286" s="1"/>
      <c r="S286" s="1"/>
      <c r="T286" s="1"/>
      <c r="U286" s="1"/>
      <c r="V286" s="1">
        <f t="shared" si="113"/>
        <v>0</v>
      </c>
      <c r="W286" s="1">
        <f t="shared" si="113"/>
        <v>0</v>
      </c>
      <c r="X286" s="1">
        <f t="shared" si="113"/>
        <v>0</v>
      </c>
      <c r="Y286" s="1">
        <f t="shared" si="113"/>
        <v>0</v>
      </c>
      <c r="Z286" s="1">
        <f t="shared" si="113"/>
        <v>0</v>
      </c>
      <c r="AA286" s="1">
        <f t="shared" si="113"/>
        <v>0</v>
      </c>
      <c r="AB286" s="1">
        <f t="shared" si="113"/>
        <v>0</v>
      </c>
      <c r="AC286" s="1">
        <f t="shared" si="113"/>
        <v>0</v>
      </c>
    </row>
    <row r="287" spans="1:29" outlineLevel="4" x14ac:dyDescent="0.25">
      <c r="E287" s="23" t="str">
        <f t="shared" ref="E287:AC287" si="114">E$278</f>
        <v xml:space="preserve">Net totex post adjustment - 40:10 cost sharing - materials, plant &amp; equipment - real (BIO) </v>
      </c>
      <c r="F287" s="1"/>
      <c r="G287" s="1" t="str">
        <f t="shared" si="114"/>
        <v>£m</v>
      </c>
      <c r="H287" s="1">
        <f t="shared" si="114"/>
        <v>0</v>
      </c>
      <c r="I287" s="1"/>
      <c r="J287" s="1"/>
      <c r="K287" s="1"/>
      <c r="L287" s="1"/>
      <c r="M287" s="1"/>
      <c r="N287" s="1"/>
      <c r="O287" s="1"/>
      <c r="P287" s="1"/>
      <c r="Q287" s="1"/>
      <c r="R287" s="1"/>
      <c r="S287" s="1"/>
      <c r="T287" s="1"/>
      <c r="U287" s="1"/>
      <c r="V287" s="1">
        <f t="shared" si="114"/>
        <v>0</v>
      </c>
      <c r="W287" s="1">
        <f t="shared" si="114"/>
        <v>0</v>
      </c>
      <c r="X287" s="1">
        <f t="shared" si="114"/>
        <v>0</v>
      </c>
      <c r="Y287" s="1">
        <f t="shared" si="114"/>
        <v>0</v>
      </c>
      <c r="Z287" s="1">
        <f t="shared" si="114"/>
        <v>0</v>
      </c>
      <c r="AA287" s="1">
        <f t="shared" si="114"/>
        <v>0</v>
      </c>
      <c r="AB287" s="1">
        <f t="shared" si="114"/>
        <v>0</v>
      </c>
      <c r="AC287" s="1">
        <f t="shared" si="114"/>
        <v>0</v>
      </c>
    </row>
    <row r="288" spans="1:29" outlineLevel="4" x14ac:dyDescent="0.25">
      <c r="E288" s="23" t="str">
        <f t="shared" ref="E288:AC288" si="115">E$279</f>
        <v xml:space="preserve">Net totex post adjustment - 40:10 cost sharing - materials, plant &amp; equipment - real (ADDN1) </v>
      </c>
      <c r="F288" s="1"/>
      <c r="G288" s="1" t="str">
        <f t="shared" si="115"/>
        <v>£m</v>
      </c>
      <c r="H288" s="1">
        <f t="shared" si="115"/>
        <v>0</v>
      </c>
      <c r="I288" s="1"/>
      <c r="J288" s="1"/>
      <c r="K288" s="1"/>
      <c r="L288" s="1"/>
      <c r="M288" s="1"/>
      <c r="N288" s="1"/>
      <c r="O288" s="1"/>
      <c r="P288" s="1"/>
      <c r="Q288" s="1"/>
      <c r="R288" s="1"/>
      <c r="S288" s="1"/>
      <c r="T288" s="1"/>
      <c r="U288" s="1"/>
      <c r="V288" s="1">
        <f t="shared" si="115"/>
        <v>0</v>
      </c>
      <c r="W288" s="1">
        <f t="shared" si="115"/>
        <v>0</v>
      </c>
      <c r="X288" s="1">
        <f t="shared" si="115"/>
        <v>0</v>
      </c>
      <c r="Y288" s="1">
        <f t="shared" si="115"/>
        <v>0</v>
      </c>
      <c r="Z288" s="1">
        <f t="shared" si="115"/>
        <v>0</v>
      </c>
      <c r="AA288" s="1">
        <f t="shared" si="115"/>
        <v>0</v>
      </c>
      <c r="AB288" s="1">
        <f t="shared" si="115"/>
        <v>0</v>
      </c>
      <c r="AC288" s="1">
        <f t="shared" si="115"/>
        <v>0</v>
      </c>
    </row>
    <row r="289" spans="1:29" outlineLevel="4" x14ac:dyDescent="0.25">
      <c r="E289" s="23" t="str">
        <f t="shared" ref="E289:AC289" si="116">E$280</f>
        <v xml:space="preserve">Net totex post adjustment - 40:10 cost sharing - materials, plant &amp; equipment - real (ADDN2) </v>
      </c>
      <c r="F289" s="1"/>
      <c r="G289" s="1" t="str">
        <f t="shared" si="116"/>
        <v>£m</v>
      </c>
      <c r="H289" s="1">
        <f t="shared" si="116"/>
        <v>0</v>
      </c>
      <c r="I289" s="1"/>
      <c r="J289" s="1"/>
      <c r="K289" s="1"/>
      <c r="L289" s="1"/>
      <c r="M289" s="1"/>
      <c r="N289" s="1"/>
      <c r="O289" s="1"/>
      <c r="P289" s="1"/>
      <c r="Q289" s="1"/>
      <c r="R289" s="1"/>
      <c r="S289" s="1"/>
      <c r="T289" s="1"/>
      <c r="U289" s="1"/>
      <c r="V289" s="1">
        <f t="shared" si="116"/>
        <v>0</v>
      </c>
      <c r="W289" s="1">
        <f t="shared" si="116"/>
        <v>0</v>
      </c>
      <c r="X289" s="1">
        <f t="shared" si="116"/>
        <v>0</v>
      </c>
      <c r="Y289" s="1">
        <f t="shared" si="116"/>
        <v>0</v>
      </c>
      <c r="Z289" s="1">
        <f t="shared" si="116"/>
        <v>0</v>
      </c>
      <c r="AA289" s="1">
        <f t="shared" si="116"/>
        <v>0</v>
      </c>
      <c r="AB289" s="1">
        <f t="shared" si="116"/>
        <v>0</v>
      </c>
      <c r="AC289" s="1">
        <f t="shared" si="116"/>
        <v>0</v>
      </c>
    </row>
    <row r="290" spans="1:29" outlineLevel="3" x14ac:dyDescent="0.25">
      <c r="E290" s="23" t="str">
        <f t="shared" ref="E290:AC290" si="117">E$258</f>
        <v xml:space="preserve">Net totex available for adjustment - 40:10 cost sharing - materials, plant &amp; equipment - real (WR) </v>
      </c>
      <c r="F290" s="1"/>
      <c r="G290" s="1" t="str">
        <f t="shared" si="117"/>
        <v>£m</v>
      </c>
      <c r="H290" s="1">
        <f t="shared" si="117"/>
        <v>0</v>
      </c>
      <c r="I290" s="1"/>
      <c r="J290" s="1"/>
      <c r="K290" s="1"/>
      <c r="L290" s="1"/>
      <c r="M290" s="1"/>
      <c r="N290" s="1"/>
      <c r="O290" s="1"/>
      <c r="P290" s="1"/>
      <c r="Q290" s="1"/>
      <c r="R290" s="1"/>
      <c r="S290" s="1"/>
      <c r="T290" s="1"/>
      <c r="U290" s="1"/>
      <c r="V290" s="1">
        <f t="shared" si="117"/>
        <v>0</v>
      </c>
      <c r="W290" s="1">
        <f t="shared" si="117"/>
        <v>0</v>
      </c>
      <c r="X290" s="1">
        <f t="shared" si="117"/>
        <v>0</v>
      </c>
      <c r="Y290" s="1">
        <f t="shared" si="117"/>
        <v>0</v>
      </c>
      <c r="Z290" s="1">
        <f t="shared" si="117"/>
        <v>0</v>
      </c>
      <c r="AA290" s="1">
        <f t="shared" si="117"/>
        <v>0</v>
      </c>
      <c r="AB290" s="1">
        <f t="shared" si="117"/>
        <v>0</v>
      </c>
      <c r="AC290" s="1">
        <f t="shared" si="117"/>
        <v>0</v>
      </c>
    </row>
    <row r="291" spans="1:29" outlineLevel="4" x14ac:dyDescent="0.25">
      <c r="E291" s="23" t="str">
        <f t="shared" ref="E291:AC291" si="118">E$259</f>
        <v xml:space="preserve">Net totex available for adjustment - 40:10 cost sharing - materials, plant &amp; equipment - real (WN+) </v>
      </c>
      <c r="F291" s="1"/>
      <c r="G291" s="1" t="str">
        <f t="shared" si="118"/>
        <v>£m</v>
      </c>
      <c r="H291" s="1">
        <f t="shared" si="118"/>
        <v>0</v>
      </c>
      <c r="I291" s="1"/>
      <c r="J291" s="1"/>
      <c r="K291" s="1"/>
      <c r="L291" s="1"/>
      <c r="M291" s="1"/>
      <c r="N291" s="1"/>
      <c r="O291" s="1"/>
      <c r="P291" s="1"/>
      <c r="Q291" s="1"/>
      <c r="R291" s="1"/>
      <c r="S291" s="1"/>
      <c r="T291" s="1"/>
      <c r="U291" s="1"/>
      <c r="V291" s="1">
        <f t="shared" si="118"/>
        <v>0</v>
      </c>
      <c r="W291" s="1">
        <f t="shared" si="118"/>
        <v>0</v>
      </c>
      <c r="X291" s="1">
        <f t="shared" si="118"/>
        <v>0</v>
      </c>
      <c r="Y291" s="1">
        <f t="shared" si="118"/>
        <v>0</v>
      </c>
      <c r="Z291" s="1">
        <f t="shared" si="118"/>
        <v>0</v>
      </c>
      <c r="AA291" s="1">
        <f t="shared" si="118"/>
        <v>0</v>
      </c>
      <c r="AB291" s="1">
        <f t="shared" si="118"/>
        <v>0</v>
      </c>
      <c r="AC291" s="1">
        <f t="shared" si="118"/>
        <v>0</v>
      </c>
    </row>
    <row r="292" spans="1:29" outlineLevel="4" x14ac:dyDescent="0.25">
      <c r="E292" s="23" t="str">
        <f t="shared" ref="E292:AC292" si="119">E$260</f>
        <v xml:space="preserve">Net totex available for adjustment - 40:10 cost sharing - materials, plant &amp; equipment - real (WWN+) </v>
      </c>
      <c r="F292" s="1"/>
      <c r="G292" s="1" t="str">
        <f t="shared" si="119"/>
        <v>£m</v>
      </c>
      <c r="H292" s="1">
        <f t="shared" si="119"/>
        <v>0</v>
      </c>
      <c r="I292" s="1"/>
      <c r="J292" s="1"/>
      <c r="K292" s="1"/>
      <c r="L292" s="1"/>
      <c r="M292" s="1"/>
      <c r="N292" s="1"/>
      <c r="O292" s="1"/>
      <c r="P292" s="1"/>
      <c r="Q292" s="1"/>
      <c r="R292" s="1"/>
      <c r="S292" s="1"/>
      <c r="T292" s="1"/>
      <c r="U292" s="1"/>
      <c r="V292" s="1">
        <f t="shared" si="119"/>
        <v>0</v>
      </c>
      <c r="W292" s="1">
        <f t="shared" si="119"/>
        <v>0</v>
      </c>
      <c r="X292" s="1">
        <f t="shared" si="119"/>
        <v>0</v>
      </c>
      <c r="Y292" s="1">
        <f t="shared" si="119"/>
        <v>0</v>
      </c>
      <c r="Z292" s="1">
        <f t="shared" si="119"/>
        <v>0</v>
      </c>
      <c r="AA292" s="1">
        <f t="shared" si="119"/>
        <v>0</v>
      </c>
      <c r="AB292" s="1">
        <f t="shared" si="119"/>
        <v>0</v>
      </c>
      <c r="AC292" s="1">
        <f t="shared" si="119"/>
        <v>0</v>
      </c>
    </row>
    <row r="293" spans="1:29" outlineLevel="4" x14ac:dyDescent="0.25">
      <c r="E293" s="23" t="str">
        <f t="shared" ref="E293:AC293" si="120">E$261</f>
        <v xml:space="preserve">Net totex available for adjustment - 40:10 cost sharing - materials, plant &amp; equipment - real (BIO) </v>
      </c>
      <c r="F293" s="1"/>
      <c r="G293" s="1" t="str">
        <f t="shared" si="120"/>
        <v>£m</v>
      </c>
      <c r="H293" s="1">
        <f t="shared" si="120"/>
        <v>0</v>
      </c>
      <c r="I293" s="1"/>
      <c r="J293" s="1"/>
      <c r="K293" s="1"/>
      <c r="L293" s="1"/>
      <c r="M293" s="1"/>
      <c r="N293" s="1"/>
      <c r="O293" s="1"/>
      <c r="P293" s="1"/>
      <c r="Q293" s="1"/>
      <c r="R293" s="1"/>
      <c r="S293" s="1"/>
      <c r="T293" s="1"/>
      <c r="U293" s="1"/>
      <c r="V293" s="1">
        <f t="shared" si="120"/>
        <v>0</v>
      </c>
      <c r="W293" s="1">
        <f t="shared" si="120"/>
        <v>0</v>
      </c>
      <c r="X293" s="1">
        <f t="shared" si="120"/>
        <v>0</v>
      </c>
      <c r="Y293" s="1">
        <f t="shared" si="120"/>
        <v>0</v>
      </c>
      <c r="Z293" s="1">
        <f t="shared" si="120"/>
        <v>0</v>
      </c>
      <c r="AA293" s="1">
        <f t="shared" si="120"/>
        <v>0</v>
      </c>
      <c r="AB293" s="1">
        <f t="shared" si="120"/>
        <v>0</v>
      </c>
      <c r="AC293" s="1">
        <f t="shared" si="120"/>
        <v>0</v>
      </c>
    </row>
    <row r="294" spans="1:29" outlineLevel="4" x14ac:dyDescent="0.25">
      <c r="E294" s="23" t="str">
        <f t="shared" ref="E294:AC294" si="121">E$262</f>
        <v xml:space="preserve">Net totex available for adjustment - 40:10 cost sharing - materials, plant &amp; equipment - real (ADDN1) </v>
      </c>
      <c r="F294" s="1"/>
      <c r="G294" s="1" t="str">
        <f t="shared" si="121"/>
        <v>£m</v>
      </c>
      <c r="H294" s="1">
        <f t="shared" si="121"/>
        <v>0</v>
      </c>
      <c r="I294" s="1"/>
      <c r="J294" s="1"/>
      <c r="K294" s="1"/>
      <c r="L294" s="1"/>
      <c r="M294" s="1"/>
      <c r="N294" s="1"/>
      <c r="O294" s="1"/>
      <c r="P294" s="1"/>
      <c r="Q294" s="1"/>
      <c r="R294" s="1"/>
      <c r="S294" s="1"/>
      <c r="T294" s="1"/>
      <c r="U294" s="1"/>
      <c r="V294" s="1">
        <f t="shared" si="121"/>
        <v>0</v>
      </c>
      <c r="W294" s="1">
        <f t="shared" si="121"/>
        <v>0</v>
      </c>
      <c r="X294" s="1">
        <f t="shared" si="121"/>
        <v>0</v>
      </c>
      <c r="Y294" s="1">
        <f t="shared" si="121"/>
        <v>0</v>
      </c>
      <c r="Z294" s="1">
        <f t="shared" si="121"/>
        <v>0</v>
      </c>
      <c r="AA294" s="1">
        <f t="shared" si="121"/>
        <v>0</v>
      </c>
      <c r="AB294" s="1">
        <f t="shared" si="121"/>
        <v>0</v>
      </c>
      <c r="AC294" s="1">
        <f t="shared" si="121"/>
        <v>0</v>
      </c>
    </row>
    <row r="295" spans="1:29" outlineLevel="4" x14ac:dyDescent="0.25">
      <c r="E295" s="23" t="str">
        <f t="shared" ref="E295:AC295" si="122">E$263</f>
        <v xml:space="preserve">Net totex available for adjustment - 40:10 cost sharing - materials, plant &amp; equipment - real (ADDN2) </v>
      </c>
      <c r="F295" s="1"/>
      <c r="G295" s="1" t="str">
        <f t="shared" si="122"/>
        <v>£m</v>
      </c>
      <c r="H295" s="1">
        <f t="shared" si="122"/>
        <v>0</v>
      </c>
      <c r="I295" s="1"/>
      <c r="J295" s="1"/>
      <c r="K295" s="1"/>
      <c r="L295" s="1"/>
      <c r="M295" s="1"/>
      <c r="N295" s="1"/>
      <c r="O295" s="1"/>
      <c r="P295" s="1"/>
      <c r="Q295" s="1"/>
      <c r="R295" s="1"/>
      <c r="S295" s="1"/>
      <c r="T295" s="1"/>
      <c r="U295" s="1"/>
      <c r="V295" s="1">
        <f t="shared" si="122"/>
        <v>0</v>
      </c>
      <c r="W295" s="1">
        <f t="shared" si="122"/>
        <v>0</v>
      </c>
      <c r="X295" s="1">
        <f t="shared" si="122"/>
        <v>0</v>
      </c>
      <c r="Y295" s="1">
        <f t="shared" si="122"/>
        <v>0</v>
      </c>
      <c r="Z295" s="1">
        <f t="shared" si="122"/>
        <v>0</v>
      </c>
      <c r="AA295" s="1">
        <f t="shared" si="122"/>
        <v>0</v>
      </c>
      <c r="AB295" s="1">
        <f t="shared" si="122"/>
        <v>0</v>
      </c>
      <c r="AC295" s="1">
        <f t="shared" si="122"/>
        <v>0</v>
      </c>
    </row>
    <row r="296" spans="1:29" outlineLevel="3" x14ac:dyDescent="0.25">
      <c r="A296" s="11"/>
      <c r="B296" s="11"/>
      <c r="C296" s="18"/>
      <c r="D296" s="19"/>
      <c r="E296" s="12" t="s">
        <v>755</v>
      </c>
      <c r="F296" s="12"/>
      <c r="G296" s="12" t="s">
        <v>148</v>
      </c>
      <c r="H296" s="4">
        <f t="shared" ref="H296:H301" si="123">SUM(J296:AB296)</f>
        <v>0</v>
      </c>
      <c r="I296" s="12"/>
      <c r="J296" s="4"/>
      <c r="K296" s="4"/>
      <c r="L296" s="4"/>
      <c r="M296" s="4"/>
      <c r="N296" s="4"/>
      <c r="O296" s="4"/>
      <c r="P296" s="4"/>
      <c r="Q296" s="4"/>
      <c r="R296" s="4"/>
      <c r="S296" s="4"/>
      <c r="T296" s="4"/>
      <c r="U296" s="4"/>
      <c r="V296" s="4">
        <f t="shared" ref="V296:AC301" si="124">V284-V290</f>
        <v>0</v>
      </c>
      <c r="W296" s="4">
        <f t="shared" si="124"/>
        <v>0</v>
      </c>
      <c r="X296" s="4">
        <f t="shared" si="124"/>
        <v>0</v>
      </c>
      <c r="Y296" s="4">
        <f t="shared" si="124"/>
        <v>0</v>
      </c>
      <c r="Z296" s="4">
        <f t="shared" si="124"/>
        <v>0</v>
      </c>
      <c r="AA296" s="4">
        <f t="shared" si="124"/>
        <v>0</v>
      </c>
      <c r="AB296" s="4">
        <f t="shared" si="124"/>
        <v>0</v>
      </c>
      <c r="AC296" s="4">
        <f t="shared" si="124"/>
        <v>0</v>
      </c>
    </row>
    <row r="297" spans="1:29" outlineLevel="4" x14ac:dyDescent="0.25">
      <c r="A297" s="11"/>
      <c r="B297" s="11"/>
      <c r="C297" s="18"/>
      <c r="D297" s="19"/>
      <c r="E297" s="12" t="s">
        <v>756</v>
      </c>
      <c r="F297" s="12"/>
      <c r="G297" s="12" t="s">
        <v>148</v>
      </c>
      <c r="H297" s="4">
        <f t="shared" si="123"/>
        <v>0</v>
      </c>
      <c r="I297" s="12"/>
      <c r="J297" s="4"/>
      <c r="K297" s="4"/>
      <c r="L297" s="4"/>
      <c r="M297" s="4"/>
      <c r="N297" s="4"/>
      <c r="O297" s="4"/>
      <c r="P297" s="4"/>
      <c r="Q297" s="4"/>
      <c r="R297" s="4"/>
      <c r="S297" s="4"/>
      <c r="T297" s="4"/>
      <c r="U297" s="4"/>
      <c r="V297" s="4">
        <f t="shared" si="124"/>
        <v>0</v>
      </c>
      <c r="W297" s="4">
        <f t="shared" si="124"/>
        <v>0</v>
      </c>
      <c r="X297" s="4">
        <f t="shared" si="124"/>
        <v>0</v>
      </c>
      <c r="Y297" s="4">
        <f t="shared" si="124"/>
        <v>0</v>
      </c>
      <c r="Z297" s="4">
        <f t="shared" si="124"/>
        <v>0</v>
      </c>
      <c r="AA297" s="4">
        <f t="shared" si="124"/>
        <v>0</v>
      </c>
      <c r="AB297" s="4">
        <f t="shared" si="124"/>
        <v>0</v>
      </c>
      <c r="AC297" s="4">
        <f t="shared" si="124"/>
        <v>0</v>
      </c>
    </row>
    <row r="298" spans="1:29" outlineLevel="4" x14ac:dyDescent="0.25">
      <c r="A298" s="11"/>
      <c r="B298" s="11"/>
      <c r="C298" s="18"/>
      <c r="D298" s="19"/>
      <c r="E298" s="12" t="s">
        <v>757</v>
      </c>
      <c r="F298" s="12"/>
      <c r="G298" s="12" t="s">
        <v>148</v>
      </c>
      <c r="H298" s="4">
        <f t="shared" si="123"/>
        <v>0</v>
      </c>
      <c r="I298" s="12"/>
      <c r="J298" s="4"/>
      <c r="K298" s="4"/>
      <c r="L298" s="4"/>
      <c r="M298" s="4"/>
      <c r="N298" s="4"/>
      <c r="O298" s="4"/>
      <c r="P298" s="4"/>
      <c r="Q298" s="4"/>
      <c r="R298" s="4"/>
      <c r="S298" s="4"/>
      <c r="T298" s="4"/>
      <c r="U298" s="4"/>
      <c r="V298" s="4">
        <f t="shared" si="124"/>
        <v>0</v>
      </c>
      <c r="W298" s="4">
        <f t="shared" si="124"/>
        <v>0</v>
      </c>
      <c r="X298" s="4">
        <f t="shared" si="124"/>
        <v>0</v>
      </c>
      <c r="Y298" s="4">
        <f t="shared" si="124"/>
        <v>0</v>
      </c>
      <c r="Z298" s="4">
        <f t="shared" si="124"/>
        <v>0</v>
      </c>
      <c r="AA298" s="4">
        <f t="shared" si="124"/>
        <v>0</v>
      </c>
      <c r="AB298" s="4">
        <f t="shared" si="124"/>
        <v>0</v>
      </c>
      <c r="AC298" s="4">
        <f t="shared" si="124"/>
        <v>0</v>
      </c>
    </row>
    <row r="299" spans="1:29" outlineLevel="4" x14ac:dyDescent="0.25">
      <c r="A299" s="11"/>
      <c r="B299" s="11"/>
      <c r="C299" s="18"/>
      <c r="D299" s="19"/>
      <c r="E299" s="12" t="s">
        <v>758</v>
      </c>
      <c r="F299" s="12"/>
      <c r="G299" s="12" t="s">
        <v>148</v>
      </c>
      <c r="H299" s="4">
        <f t="shared" si="123"/>
        <v>0</v>
      </c>
      <c r="I299" s="12"/>
      <c r="J299" s="4"/>
      <c r="K299" s="4"/>
      <c r="L299" s="4"/>
      <c r="M299" s="4"/>
      <c r="N299" s="4"/>
      <c r="O299" s="4"/>
      <c r="P299" s="4"/>
      <c r="Q299" s="4"/>
      <c r="R299" s="4"/>
      <c r="S299" s="4"/>
      <c r="T299" s="4"/>
      <c r="U299" s="4"/>
      <c r="V299" s="4">
        <f t="shared" si="124"/>
        <v>0</v>
      </c>
      <c r="W299" s="4">
        <f t="shared" si="124"/>
        <v>0</v>
      </c>
      <c r="X299" s="4">
        <f t="shared" si="124"/>
        <v>0</v>
      </c>
      <c r="Y299" s="4">
        <f t="shared" si="124"/>
        <v>0</v>
      </c>
      <c r="Z299" s="4">
        <f t="shared" si="124"/>
        <v>0</v>
      </c>
      <c r="AA299" s="4">
        <f t="shared" si="124"/>
        <v>0</v>
      </c>
      <c r="AB299" s="4">
        <f t="shared" si="124"/>
        <v>0</v>
      </c>
      <c r="AC299" s="4">
        <f t="shared" si="124"/>
        <v>0</v>
      </c>
    </row>
    <row r="300" spans="1:29" outlineLevel="4" x14ac:dyDescent="0.25">
      <c r="A300" s="11"/>
      <c r="B300" s="11"/>
      <c r="C300" s="18"/>
      <c r="D300" s="19"/>
      <c r="E300" s="12" t="s">
        <v>759</v>
      </c>
      <c r="F300" s="12"/>
      <c r="G300" s="12" t="s">
        <v>148</v>
      </c>
      <c r="H300" s="4">
        <f t="shared" si="123"/>
        <v>0</v>
      </c>
      <c r="I300" s="12"/>
      <c r="J300" s="4"/>
      <c r="K300" s="4"/>
      <c r="L300" s="4"/>
      <c r="M300" s="4"/>
      <c r="N300" s="4"/>
      <c r="O300" s="4"/>
      <c r="P300" s="4"/>
      <c r="Q300" s="4"/>
      <c r="R300" s="4"/>
      <c r="S300" s="4"/>
      <c r="T300" s="4"/>
      <c r="U300" s="4"/>
      <c r="V300" s="4">
        <f t="shared" si="124"/>
        <v>0</v>
      </c>
      <c r="W300" s="4">
        <f t="shared" si="124"/>
        <v>0</v>
      </c>
      <c r="X300" s="4">
        <f t="shared" si="124"/>
        <v>0</v>
      </c>
      <c r="Y300" s="4">
        <f t="shared" si="124"/>
        <v>0</v>
      </c>
      <c r="Z300" s="4">
        <f t="shared" si="124"/>
        <v>0</v>
      </c>
      <c r="AA300" s="4">
        <f t="shared" si="124"/>
        <v>0</v>
      </c>
      <c r="AB300" s="4">
        <f t="shared" si="124"/>
        <v>0</v>
      </c>
      <c r="AC300" s="4">
        <f t="shared" si="124"/>
        <v>0</v>
      </c>
    </row>
    <row r="301" spans="1:29" outlineLevel="4" x14ac:dyDescent="0.25">
      <c r="A301" s="11"/>
      <c r="B301" s="11"/>
      <c r="C301" s="18"/>
      <c r="D301" s="19"/>
      <c r="E301" s="12" t="s">
        <v>760</v>
      </c>
      <c r="F301" s="12"/>
      <c r="G301" s="12" t="s">
        <v>148</v>
      </c>
      <c r="H301" s="4">
        <f t="shared" si="123"/>
        <v>0</v>
      </c>
      <c r="I301" s="12"/>
      <c r="J301" s="4"/>
      <c r="K301" s="4"/>
      <c r="L301" s="4"/>
      <c r="M301" s="4"/>
      <c r="N301" s="4"/>
      <c r="O301" s="4"/>
      <c r="P301" s="4"/>
      <c r="Q301" s="4"/>
      <c r="R301" s="4"/>
      <c r="S301" s="4"/>
      <c r="T301" s="4"/>
      <c r="U301" s="4"/>
      <c r="V301" s="4">
        <f t="shared" si="124"/>
        <v>0</v>
      </c>
      <c r="W301" s="4">
        <f t="shared" si="124"/>
        <v>0</v>
      </c>
      <c r="X301" s="4">
        <f t="shared" si="124"/>
        <v>0</v>
      </c>
      <c r="Y301" s="4">
        <f t="shared" si="124"/>
        <v>0</v>
      </c>
      <c r="Z301" s="4">
        <f t="shared" si="124"/>
        <v>0</v>
      </c>
      <c r="AA301" s="4">
        <f t="shared" si="124"/>
        <v>0</v>
      </c>
      <c r="AB301" s="4">
        <f t="shared" si="124"/>
        <v>0</v>
      </c>
      <c r="AC301" s="4">
        <f t="shared" si="124"/>
        <v>0</v>
      </c>
    </row>
    <row r="304" spans="1:29" outlineLevel="2" x14ac:dyDescent="0.25">
      <c r="B304" s="22" t="s">
        <v>761</v>
      </c>
    </row>
    <row r="305" spans="1:29" outlineLevel="3" x14ac:dyDescent="0.25">
      <c r="E305" s="23" t="str">
        <f t="shared" ref="E305:AC305" si="125">E$296</f>
        <v xml:space="preserve">Variance to totex allowance post adjustment - 40:10 cost sharing - materials, plant &amp; equipment - real (WR) </v>
      </c>
      <c r="F305" s="1"/>
      <c r="G305" s="1" t="str">
        <f t="shared" si="125"/>
        <v>£m</v>
      </c>
      <c r="H305" s="1">
        <f t="shared" si="125"/>
        <v>0</v>
      </c>
      <c r="I305" s="1"/>
      <c r="J305" s="1">
        <f t="shared" si="125"/>
        <v>0</v>
      </c>
      <c r="K305" s="1">
        <f t="shared" si="125"/>
        <v>0</v>
      </c>
      <c r="L305" s="1">
        <f t="shared" si="125"/>
        <v>0</v>
      </c>
      <c r="M305" s="1">
        <f t="shared" si="125"/>
        <v>0</v>
      </c>
      <c r="N305" s="1">
        <f t="shared" si="125"/>
        <v>0</v>
      </c>
      <c r="O305" s="1">
        <f t="shared" si="125"/>
        <v>0</v>
      </c>
      <c r="P305" s="1">
        <f t="shared" si="125"/>
        <v>0</v>
      </c>
      <c r="Q305" s="1">
        <f t="shared" si="125"/>
        <v>0</v>
      </c>
      <c r="R305" s="1">
        <f t="shared" si="125"/>
        <v>0</v>
      </c>
      <c r="S305" s="1">
        <f t="shared" si="125"/>
        <v>0</v>
      </c>
      <c r="T305" s="1">
        <f t="shared" si="125"/>
        <v>0</v>
      </c>
      <c r="U305" s="1">
        <f t="shared" si="125"/>
        <v>0</v>
      </c>
      <c r="V305" s="1">
        <f t="shared" si="125"/>
        <v>0</v>
      </c>
      <c r="W305" s="1">
        <f t="shared" si="125"/>
        <v>0</v>
      </c>
      <c r="X305" s="1">
        <f t="shared" si="125"/>
        <v>0</v>
      </c>
      <c r="Y305" s="1">
        <f t="shared" si="125"/>
        <v>0</v>
      </c>
      <c r="Z305" s="1">
        <f t="shared" si="125"/>
        <v>0</v>
      </c>
      <c r="AA305" s="1">
        <f t="shared" si="125"/>
        <v>0</v>
      </c>
      <c r="AB305" s="1">
        <f t="shared" si="125"/>
        <v>0</v>
      </c>
      <c r="AC305" s="1">
        <f t="shared" si="125"/>
        <v>0</v>
      </c>
    </row>
    <row r="306" spans="1:29" outlineLevel="4" x14ac:dyDescent="0.25">
      <c r="E306" s="23" t="str">
        <f t="shared" ref="E306:AC306" si="126">E$297</f>
        <v xml:space="preserve">Variance to totex allowance post adjustment - 40:10 cost sharing - materials, plant &amp; equipment - real (WN+) </v>
      </c>
      <c r="F306" s="1"/>
      <c r="G306" s="1" t="str">
        <f t="shared" si="126"/>
        <v>£m</v>
      </c>
      <c r="H306" s="1">
        <f t="shared" si="126"/>
        <v>0</v>
      </c>
      <c r="I306" s="1"/>
      <c r="J306" s="1">
        <f t="shared" si="126"/>
        <v>0</v>
      </c>
      <c r="K306" s="1">
        <f t="shared" si="126"/>
        <v>0</v>
      </c>
      <c r="L306" s="1">
        <f t="shared" si="126"/>
        <v>0</v>
      </c>
      <c r="M306" s="1">
        <f t="shared" si="126"/>
        <v>0</v>
      </c>
      <c r="N306" s="1">
        <f t="shared" si="126"/>
        <v>0</v>
      </c>
      <c r="O306" s="1">
        <f t="shared" si="126"/>
        <v>0</v>
      </c>
      <c r="P306" s="1">
        <f t="shared" si="126"/>
        <v>0</v>
      </c>
      <c r="Q306" s="1">
        <f t="shared" si="126"/>
        <v>0</v>
      </c>
      <c r="R306" s="1">
        <f t="shared" si="126"/>
        <v>0</v>
      </c>
      <c r="S306" s="1">
        <f t="shared" si="126"/>
        <v>0</v>
      </c>
      <c r="T306" s="1">
        <f t="shared" si="126"/>
        <v>0</v>
      </c>
      <c r="U306" s="1">
        <f t="shared" si="126"/>
        <v>0</v>
      </c>
      <c r="V306" s="1">
        <f t="shared" si="126"/>
        <v>0</v>
      </c>
      <c r="W306" s="1">
        <f t="shared" si="126"/>
        <v>0</v>
      </c>
      <c r="X306" s="1">
        <f t="shared" si="126"/>
        <v>0</v>
      </c>
      <c r="Y306" s="1">
        <f t="shared" si="126"/>
        <v>0</v>
      </c>
      <c r="Z306" s="1">
        <f t="shared" si="126"/>
        <v>0</v>
      </c>
      <c r="AA306" s="1">
        <f t="shared" si="126"/>
        <v>0</v>
      </c>
      <c r="AB306" s="1">
        <f t="shared" si="126"/>
        <v>0</v>
      </c>
      <c r="AC306" s="1">
        <f t="shared" si="126"/>
        <v>0</v>
      </c>
    </row>
    <row r="307" spans="1:29" outlineLevel="4" x14ac:dyDescent="0.25">
      <c r="E307" s="23" t="str">
        <f t="shared" ref="E307:AC307" si="127">E$298</f>
        <v xml:space="preserve">Variance to totex allowance post adjustment - 40:10 cost sharing - materials, plant &amp; equipment - real (WWN+) </v>
      </c>
      <c r="F307" s="1"/>
      <c r="G307" s="1" t="str">
        <f t="shared" si="127"/>
        <v>£m</v>
      </c>
      <c r="H307" s="1">
        <f t="shared" si="127"/>
        <v>0</v>
      </c>
      <c r="I307" s="1"/>
      <c r="J307" s="1">
        <f t="shared" si="127"/>
        <v>0</v>
      </c>
      <c r="K307" s="1">
        <f t="shared" si="127"/>
        <v>0</v>
      </c>
      <c r="L307" s="1">
        <f t="shared" si="127"/>
        <v>0</v>
      </c>
      <c r="M307" s="1">
        <f t="shared" si="127"/>
        <v>0</v>
      </c>
      <c r="N307" s="1">
        <f t="shared" si="127"/>
        <v>0</v>
      </c>
      <c r="O307" s="1">
        <f t="shared" si="127"/>
        <v>0</v>
      </c>
      <c r="P307" s="1">
        <f t="shared" si="127"/>
        <v>0</v>
      </c>
      <c r="Q307" s="1">
        <f t="shared" si="127"/>
        <v>0</v>
      </c>
      <c r="R307" s="1">
        <f t="shared" si="127"/>
        <v>0</v>
      </c>
      <c r="S307" s="1">
        <f t="shared" si="127"/>
        <v>0</v>
      </c>
      <c r="T307" s="1">
        <f t="shared" si="127"/>
        <v>0</v>
      </c>
      <c r="U307" s="1">
        <f t="shared" si="127"/>
        <v>0</v>
      </c>
      <c r="V307" s="1">
        <f t="shared" si="127"/>
        <v>0</v>
      </c>
      <c r="W307" s="1">
        <f t="shared" si="127"/>
        <v>0</v>
      </c>
      <c r="X307" s="1">
        <f t="shared" si="127"/>
        <v>0</v>
      </c>
      <c r="Y307" s="1">
        <f t="shared" si="127"/>
        <v>0</v>
      </c>
      <c r="Z307" s="1">
        <f t="shared" si="127"/>
        <v>0</v>
      </c>
      <c r="AA307" s="1">
        <f t="shared" si="127"/>
        <v>0</v>
      </c>
      <c r="AB307" s="1">
        <f t="shared" si="127"/>
        <v>0</v>
      </c>
      <c r="AC307" s="1">
        <f t="shared" si="127"/>
        <v>0</v>
      </c>
    </row>
    <row r="308" spans="1:29" outlineLevel="4" x14ac:dyDescent="0.25">
      <c r="E308" s="23" t="str">
        <f t="shared" ref="E308:AC308" si="128">E$299</f>
        <v xml:space="preserve">Variance to totex allowance post adjustment - 40:10 cost sharing - materials, plant &amp; equipment - real (BIO) </v>
      </c>
      <c r="F308" s="1"/>
      <c r="G308" s="1" t="str">
        <f t="shared" si="128"/>
        <v>£m</v>
      </c>
      <c r="H308" s="1">
        <f t="shared" si="128"/>
        <v>0</v>
      </c>
      <c r="I308" s="1"/>
      <c r="J308" s="1">
        <f t="shared" si="128"/>
        <v>0</v>
      </c>
      <c r="K308" s="1">
        <f t="shared" si="128"/>
        <v>0</v>
      </c>
      <c r="L308" s="1">
        <f t="shared" si="128"/>
        <v>0</v>
      </c>
      <c r="M308" s="1">
        <f t="shared" si="128"/>
        <v>0</v>
      </c>
      <c r="N308" s="1">
        <f t="shared" si="128"/>
        <v>0</v>
      </c>
      <c r="O308" s="1">
        <f t="shared" si="128"/>
        <v>0</v>
      </c>
      <c r="P308" s="1">
        <f t="shared" si="128"/>
        <v>0</v>
      </c>
      <c r="Q308" s="1">
        <f t="shared" si="128"/>
        <v>0</v>
      </c>
      <c r="R308" s="1">
        <f t="shared" si="128"/>
        <v>0</v>
      </c>
      <c r="S308" s="1">
        <f t="shared" si="128"/>
        <v>0</v>
      </c>
      <c r="T308" s="1">
        <f t="shared" si="128"/>
        <v>0</v>
      </c>
      <c r="U308" s="1">
        <f t="shared" si="128"/>
        <v>0</v>
      </c>
      <c r="V308" s="1">
        <f t="shared" si="128"/>
        <v>0</v>
      </c>
      <c r="W308" s="1">
        <f t="shared" si="128"/>
        <v>0</v>
      </c>
      <c r="X308" s="1">
        <f t="shared" si="128"/>
        <v>0</v>
      </c>
      <c r="Y308" s="1">
        <f t="shared" si="128"/>
        <v>0</v>
      </c>
      <c r="Z308" s="1">
        <f t="shared" si="128"/>
        <v>0</v>
      </c>
      <c r="AA308" s="1">
        <f t="shared" si="128"/>
        <v>0</v>
      </c>
      <c r="AB308" s="1">
        <f t="shared" si="128"/>
        <v>0</v>
      </c>
      <c r="AC308" s="1">
        <f t="shared" si="128"/>
        <v>0</v>
      </c>
    </row>
    <row r="309" spans="1:29" outlineLevel="4" x14ac:dyDescent="0.25">
      <c r="E309" s="23" t="str">
        <f t="shared" ref="E309:AC309" si="129">E$300</f>
        <v xml:space="preserve">Variance to totex allowance post adjustment - 40:10 cost sharing - materials, plant &amp; equipment - real (ADDN1) </v>
      </c>
      <c r="F309" s="1"/>
      <c r="G309" s="1" t="str">
        <f t="shared" si="129"/>
        <v>£m</v>
      </c>
      <c r="H309" s="1">
        <f t="shared" si="129"/>
        <v>0</v>
      </c>
      <c r="I309" s="1"/>
      <c r="J309" s="1">
        <f t="shared" si="129"/>
        <v>0</v>
      </c>
      <c r="K309" s="1">
        <f t="shared" si="129"/>
        <v>0</v>
      </c>
      <c r="L309" s="1">
        <f t="shared" si="129"/>
        <v>0</v>
      </c>
      <c r="M309" s="1">
        <f t="shared" si="129"/>
        <v>0</v>
      </c>
      <c r="N309" s="1">
        <f t="shared" si="129"/>
        <v>0</v>
      </c>
      <c r="O309" s="1">
        <f t="shared" si="129"/>
        <v>0</v>
      </c>
      <c r="P309" s="1">
        <f t="shared" si="129"/>
        <v>0</v>
      </c>
      <c r="Q309" s="1">
        <f t="shared" si="129"/>
        <v>0</v>
      </c>
      <c r="R309" s="1">
        <f t="shared" si="129"/>
        <v>0</v>
      </c>
      <c r="S309" s="1">
        <f t="shared" si="129"/>
        <v>0</v>
      </c>
      <c r="T309" s="1">
        <f t="shared" si="129"/>
        <v>0</v>
      </c>
      <c r="U309" s="1">
        <f t="shared" si="129"/>
        <v>0</v>
      </c>
      <c r="V309" s="1">
        <f t="shared" si="129"/>
        <v>0</v>
      </c>
      <c r="W309" s="1">
        <f t="shared" si="129"/>
        <v>0</v>
      </c>
      <c r="X309" s="1">
        <f t="shared" si="129"/>
        <v>0</v>
      </c>
      <c r="Y309" s="1">
        <f t="shared" si="129"/>
        <v>0</v>
      </c>
      <c r="Z309" s="1">
        <f t="shared" si="129"/>
        <v>0</v>
      </c>
      <c r="AA309" s="1">
        <f t="shared" si="129"/>
        <v>0</v>
      </c>
      <c r="AB309" s="1">
        <f t="shared" si="129"/>
        <v>0</v>
      </c>
      <c r="AC309" s="1">
        <f t="shared" si="129"/>
        <v>0</v>
      </c>
    </row>
    <row r="310" spans="1:29" outlineLevel="4" x14ac:dyDescent="0.25">
      <c r="E310" s="23" t="str">
        <f t="shared" ref="E310:AC310" si="130">E$301</f>
        <v xml:space="preserve">Variance to totex allowance post adjustment - 40:10 cost sharing - materials, plant &amp; equipment - real (ADDN2) </v>
      </c>
      <c r="F310" s="1"/>
      <c r="G310" s="1" t="str">
        <f t="shared" si="130"/>
        <v>£m</v>
      </c>
      <c r="H310" s="1">
        <f t="shared" si="130"/>
        <v>0</v>
      </c>
      <c r="I310" s="1"/>
      <c r="J310" s="1">
        <f t="shared" si="130"/>
        <v>0</v>
      </c>
      <c r="K310" s="1">
        <f t="shared" si="130"/>
        <v>0</v>
      </c>
      <c r="L310" s="1">
        <f t="shared" si="130"/>
        <v>0</v>
      </c>
      <c r="M310" s="1">
        <f t="shared" si="130"/>
        <v>0</v>
      </c>
      <c r="N310" s="1">
        <f t="shared" si="130"/>
        <v>0</v>
      </c>
      <c r="O310" s="1">
        <f t="shared" si="130"/>
        <v>0</v>
      </c>
      <c r="P310" s="1">
        <f t="shared" si="130"/>
        <v>0</v>
      </c>
      <c r="Q310" s="1">
        <f t="shared" si="130"/>
        <v>0</v>
      </c>
      <c r="R310" s="1">
        <f t="shared" si="130"/>
        <v>0</v>
      </c>
      <c r="S310" s="1">
        <f t="shared" si="130"/>
        <v>0</v>
      </c>
      <c r="T310" s="1">
        <f t="shared" si="130"/>
        <v>0</v>
      </c>
      <c r="U310" s="1">
        <f t="shared" si="130"/>
        <v>0</v>
      </c>
      <c r="V310" s="1">
        <f t="shared" si="130"/>
        <v>0</v>
      </c>
      <c r="W310" s="1">
        <f t="shared" si="130"/>
        <v>0</v>
      </c>
      <c r="X310" s="1">
        <f t="shared" si="130"/>
        <v>0</v>
      </c>
      <c r="Y310" s="1">
        <f t="shared" si="130"/>
        <v>0</v>
      </c>
      <c r="Z310" s="1">
        <f t="shared" si="130"/>
        <v>0</v>
      </c>
      <c r="AA310" s="1">
        <f t="shared" si="130"/>
        <v>0</v>
      </c>
      <c r="AB310" s="1">
        <f t="shared" si="130"/>
        <v>0</v>
      </c>
      <c r="AC310" s="1">
        <f t="shared" si="130"/>
        <v>0</v>
      </c>
    </row>
    <row r="311" spans="1:29" outlineLevel="3" x14ac:dyDescent="0.25">
      <c r="A311" s="11"/>
      <c r="B311" s="11"/>
      <c r="C311" s="18"/>
      <c r="D311" s="19"/>
      <c r="E311" s="12" t="str">
        <f>Financing!E$11</f>
        <v>Time value of money factor</v>
      </c>
      <c r="F311" s="7"/>
      <c r="G311" s="7" t="str">
        <f>Financing!G$11</f>
        <v>factor</v>
      </c>
      <c r="H311" s="7"/>
      <c r="I311" s="7"/>
      <c r="J311" s="7">
        <f>Financing!J$11</f>
        <v>1</v>
      </c>
      <c r="K311" s="7">
        <f>Financing!K$11</f>
        <v>1</v>
      </c>
      <c r="L311" s="7">
        <f>Financing!L$11</f>
        <v>1</v>
      </c>
      <c r="M311" s="7">
        <f>Financing!M$11</f>
        <v>1</v>
      </c>
      <c r="N311" s="7">
        <f>Financing!N$11</f>
        <v>1</v>
      </c>
      <c r="O311" s="7">
        <f>Financing!O$11</f>
        <v>1</v>
      </c>
      <c r="P311" s="7">
        <f>Financing!P$11</f>
        <v>1</v>
      </c>
      <c r="Q311" s="7">
        <f>Financing!Q$11</f>
        <v>1</v>
      </c>
      <c r="R311" s="7">
        <f>Financing!R$11</f>
        <v>1</v>
      </c>
      <c r="S311" s="7">
        <f>Financing!S$11</f>
        <v>1</v>
      </c>
      <c r="T311" s="7">
        <f>Financing!T$11</f>
        <v>1</v>
      </c>
      <c r="U311" s="7">
        <f>Financing!U$11</f>
        <v>1</v>
      </c>
      <c r="V311" s="7">
        <f>Financing!V$11</f>
        <v>1</v>
      </c>
      <c r="W311" s="7">
        <f>Financing!W$11</f>
        <v>1</v>
      </c>
      <c r="X311" s="7">
        <f>Financing!X$11</f>
        <v>1</v>
      </c>
      <c r="Y311" s="7">
        <f>Financing!Y$11</f>
        <v>1</v>
      </c>
      <c r="Z311" s="7">
        <f>Financing!Z$11</f>
        <v>1</v>
      </c>
      <c r="AA311" s="7">
        <f>Financing!AA$11</f>
        <v>1</v>
      </c>
      <c r="AB311" s="7">
        <f>Financing!AB$11</f>
        <v>1</v>
      </c>
      <c r="AC311" s="7">
        <f>Financing!AC$11</f>
        <v>1</v>
      </c>
    </row>
    <row r="312" spans="1:29" outlineLevel="3" x14ac:dyDescent="0.25">
      <c r="E312" s="23" t="s">
        <v>762</v>
      </c>
      <c r="G312" s="23" t="s">
        <v>148</v>
      </c>
      <c r="H312" s="1">
        <f t="shared" ref="H312:H317" si="131">SUM(J312:AC312)</f>
        <v>0</v>
      </c>
      <c r="J312" s="1">
        <f t="shared" ref="J312:AC317" si="132">J305*J$311</f>
        <v>0</v>
      </c>
      <c r="K312" s="1">
        <f t="shared" si="132"/>
        <v>0</v>
      </c>
      <c r="L312" s="1">
        <f t="shared" si="132"/>
        <v>0</v>
      </c>
      <c r="M312" s="1">
        <f t="shared" si="132"/>
        <v>0</v>
      </c>
      <c r="N312" s="1">
        <f t="shared" si="132"/>
        <v>0</v>
      </c>
      <c r="O312" s="1">
        <f t="shared" si="132"/>
        <v>0</v>
      </c>
      <c r="P312" s="1">
        <f t="shared" si="132"/>
        <v>0</v>
      </c>
      <c r="Q312" s="1">
        <f t="shared" si="132"/>
        <v>0</v>
      </c>
      <c r="R312" s="1">
        <f t="shared" si="132"/>
        <v>0</v>
      </c>
      <c r="S312" s="1">
        <f t="shared" si="132"/>
        <v>0</v>
      </c>
      <c r="T312" s="1">
        <f t="shared" si="132"/>
        <v>0</v>
      </c>
      <c r="U312" s="1">
        <f t="shared" si="132"/>
        <v>0</v>
      </c>
      <c r="V312" s="1">
        <f t="shared" si="132"/>
        <v>0</v>
      </c>
      <c r="W312" s="1">
        <f t="shared" si="132"/>
        <v>0</v>
      </c>
      <c r="X312" s="1">
        <f t="shared" si="132"/>
        <v>0</v>
      </c>
      <c r="Y312" s="1">
        <f t="shared" si="132"/>
        <v>0</v>
      </c>
      <c r="Z312" s="1">
        <f t="shared" si="132"/>
        <v>0</v>
      </c>
      <c r="AA312" s="1">
        <f t="shared" si="132"/>
        <v>0</v>
      </c>
      <c r="AB312" s="1">
        <f t="shared" si="132"/>
        <v>0</v>
      </c>
      <c r="AC312" s="1">
        <f t="shared" si="132"/>
        <v>0</v>
      </c>
    </row>
    <row r="313" spans="1:29" outlineLevel="4" x14ac:dyDescent="0.25">
      <c r="E313" s="23" t="s">
        <v>763</v>
      </c>
      <c r="G313" s="23" t="s">
        <v>148</v>
      </c>
      <c r="H313" s="1">
        <f t="shared" si="131"/>
        <v>0</v>
      </c>
      <c r="J313" s="1">
        <f t="shared" si="132"/>
        <v>0</v>
      </c>
      <c r="K313" s="1">
        <f t="shared" si="132"/>
        <v>0</v>
      </c>
      <c r="L313" s="1">
        <f t="shared" si="132"/>
        <v>0</v>
      </c>
      <c r="M313" s="1">
        <f t="shared" si="132"/>
        <v>0</v>
      </c>
      <c r="N313" s="1">
        <f t="shared" si="132"/>
        <v>0</v>
      </c>
      <c r="O313" s="1">
        <f t="shared" si="132"/>
        <v>0</v>
      </c>
      <c r="P313" s="1">
        <f t="shared" si="132"/>
        <v>0</v>
      </c>
      <c r="Q313" s="1">
        <f t="shared" si="132"/>
        <v>0</v>
      </c>
      <c r="R313" s="1">
        <f t="shared" si="132"/>
        <v>0</v>
      </c>
      <c r="S313" s="1">
        <f t="shared" si="132"/>
        <v>0</v>
      </c>
      <c r="T313" s="1">
        <f t="shared" si="132"/>
        <v>0</v>
      </c>
      <c r="U313" s="1">
        <f t="shared" si="132"/>
        <v>0</v>
      </c>
      <c r="V313" s="1">
        <f t="shared" si="132"/>
        <v>0</v>
      </c>
      <c r="W313" s="1">
        <f t="shared" si="132"/>
        <v>0</v>
      </c>
      <c r="X313" s="1">
        <f t="shared" si="132"/>
        <v>0</v>
      </c>
      <c r="Y313" s="1">
        <f t="shared" si="132"/>
        <v>0</v>
      </c>
      <c r="Z313" s="1">
        <f t="shared" si="132"/>
        <v>0</v>
      </c>
      <c r="AA313" s="1">
        <f t="shared" si="132"/>
        <v>0</v>
      </c>
      <c r="AB313" s="1">
        <f t="shared" si="132"/>
        <v>0</v>
      </c>
      <c r="AC313" s="1">
        <f t="shared" si="132"/>
        <v>0</v>
      </c>
    </row>
    <row r="314" spans="1:29" outlineLevel="4" x14ac:dyDescent="0.25">
      <c r="E314" s="23" t="s">
        <v>764</v>
      </c>
      <c r="G314" s="23" t="s">
        <v>148</v>
      </c>
      <c r="H314" s="1">
        <f t="shared" si="131"/>
        <v>0</v>
      </c>
      <c r="J314" s="1">
        <f t="shared" si="132"/>
        <v>0</v>
      </c>
      <c r="K314" s="1">
        <f t="shared" si="132"/>
        <v>0</v>
      </c>
      <c r="L314" s="1">
        <f t="shared" si="132"/>
        <v>0</v>
      </c>
      <c r="M314" s="1">
        <f t="shared" si="132"/>
        <v>0</v>
      </c>
      <c r="N314" s="1">
        <f t="shared" si="132"/>
        <v>0</v>
      </c>
      <c r="O314" s="1">
        <f t="shared" si="132"/>
        <v>0</v>
      </c>
      <c r="P314" s="1">
        <f t="shared" si="132"/>
        <v>0</v>
      </c>
      <c r="Q314" s="1">
        <f t="shared" si="132"/>
        <v>0</v>
      </c>
      <c r="R314" s="1">
        <f t="shared" si="132"/>
        <v>0</v>
      </c>
      <c r="S314" s="1">
        <f t="shared" si="132"/>
        <v>0</v>
      </c>
      <c r="T314" s="1">
        <f t="shared" si="132"/>
        <v>0</v>
      </c>
      <c r="U314" s="1">
        <f t="shared" si="132"/>
        <v>0</v>
      </c>
      <c r="V314" s="1">
        <f t="shared" si="132"/>
        <v>0</v>
      </c>
      <c r="W314" s="1">
        <f t="shared" si="132"/>
        <v>0</v>
      </c>
      <c r="X314" s="1">
        <f t="shared" si="132"/>
        <v>0</v>
      </c>
      <c r="Y314" s="1">
        <f t="shared" si="132"/>
        <v>0</v>
      </c>
      <c r="Z314" s="1">
        <f t="shared" si="132"/>
        <v>0</v>
      </c>
      <c r="AA314" s="1">
        <f t="shared" si="132"/>
        <v>0</v>
      </c>
      <c r="AB314" s="1">
        <f t="shared" si="132"/>
        <v>0</v>
      </c>
      <c r="AC314" s="1">
        <f t="shared" si="132"/>
        <v>0</v>
      </c>
    </row>
    <row r="315" spans="1:29" outlineLevel="4" x14ac:dyDescent="0.25">
      <c r="E315" s="23" t="s">
        <v>765</v>
      </c>
      <c r="G315" s="23" t="s">
        <v>148</v>
      </c>
      <c r="H315" s="1">
        <f t="shared" si="131"/>
        <v>0</v>
      </c>
      <c r="J315" s="1">
        <f t="shared" si="132"/>
        <v>0</v>
      </c>
      <c r="K315" s="1">
        <f t="shared" si="132"/>
        <v>0</v>
      </c>
      <c r="L315" s="1">
        <f t="shared" si="132"/>
        <v>0</v>
      </c>
      <c r="M315" s="1">
        <f t="shared" si="132"/>
        <v>0</v>
      </c>
      <c r="N315" s="1">
        <f t="shared" si="132"/>
        <v>0</v>
      </c>
      <c r="O315" s="1">
        <f t="shared" si="132"/>
        <v>0</v>
      </c>
      <c r="P315" s="1">
        <f t="shared" si="132"/>
        <v>0</v>
      </c>
      <c r="Q315" s="1">
        <f t="shared" si="132"/>
        <v>0</v>
      </c>
      <c r="R315" s="1">
        <f t="shared" si="132"/>
        <v>0</v>
      </c>
      <c r="S315" s="1">
        <f t="shared" si="132"/>
        <v>0</v>
      </c>
      <c r="T315" s="1">
        <f t="shared" si="132"/>
        <v>0</v>
      </c>
      <c r="U315" s="1">
        <f t="shared" si="132"/>
        <v>0</v>
      </c>
      <c r="V315" s="1">
        <f t="shared" si="132"/>
        <v>0</v>
      </c>
      <c r="W315" s="1">
        <f t="shared" si="132"/>
        <v>0</v>
      </c>
      <c r="X315" s="1">
        <f t="shared" si="132"/>
        <v>0</v>
      </c>
      <c r="Y315" s="1">
        <f t="shared" si="132"/>
        <v>0</v>
      </c>
      <c r="Z315" s="1">
        <f t="shared" si="132"/>
        <v>0</v>
      </c>
      <c r="AA315" s="1">
        <f t="shared" si="132"/>
        <v>0</v>
      </c>
      <c r="AB315" s="1">
        <f t="shared" si="132"/>
        <v>0</v>
      </c>
      <c r="AC315" s="1">
        <f t="shared" si="132"/>
        <v>0</v>
      </c>
    </row>
    <row r="316" spans="1:29" outlineLevel="4" x14ac:dyDescent="0.25">
      <c r="E316" s="23" t="s">
        <v>766</v>
      </c>
      <c r="G316" s="23" t="s">
        <v>148</v>
      </c>
      <c r="H316" s="1">
        <f t="shared" si="131"/>
        <v>0</v>
      </c>
      <c r="J316" s="1">
        <f t="shared" si="132"/>
        <v>0</v>
      </c>
      <c r="K316" s="1">
        <f t="shared" si="132"/>
        <v>0</v>
      </c>
      <c r="L316" s="1">
        <f t="shared" si="132"/>
        <v>0</v>
      </c>
      <c r="M316" s="1">
        <f t="shared" si="132"/>
        <v>0</v>
      </c>
      <c r="N316" s="1">
        <f t="shared" si="132"/>
        <v>0</v>
      </c>
      <c r="O316" s="1">
        <f t="shared" si="132"/>
        <v>0</v>
      </c>
      <c r="P316" s="1">
        <f t="shared" si="132"/>
        <v>0</v>
      </c>
      <c r="Q316" s="1">
        <f t="shared" si="132"/>
        <v>0</v>
      </c>
      <c r="R316" s="1">
        <f t="shared" si="132"/>
        <v>0</v>
      </c>
      <c r="S316" s="1">
        <f t="shared" si="132"/>
        <v>0</v>
      </c>
      <c r="T316" s="1">
        <f t="shared" si="132"/>
        <v>0</v>
      </c>
      <c r="U316" s="1">
        <f t="shared" si="132"/>
        <v>0</v>
      </c>
      <c r="V316" s="1">
        <f t="shared" si="132"/>
        <v>0</v>
      </c>
      <c r="W316" s="1">
        <f t="shared" si="132"/>
        <v>0</v>
      </c>
      <c r="X316" s="1">
        <f t="shared" si="132"/>
        <v>0</v>
      </c>
      <c r="Y316" s="1">
        <f t="shared" si="132"/>
        <v>0</v>
      </c>
      <c r="Z316" s="1">
        <f t="shared" si="132"/>
        <v>0</v>
      </c>
      <c r="AA316" s="1">
        <f t="shared" si="132"/>
        <v>0</v>
      </c>
      <c r="AB316" s="1">
        <f t="shared" si="132"/>
        <v>0</v>
      </c>
      <c r="AC316" s="1">
        <f t="shared" si="132"/>
        <v>0</v>
      </c>
    </row>
    <row r="317" spans="1:29" outlineLevel="4" x14ac:dyDescent="0.25">
      <c r="E317" s="23" t="s">
        <v>767</v>
      </c>
      <c r="G317" s="23" t="s">
        <v>148</v>
      </c>
      <c r="H317" s="1">
        <f t="shared" si="131"/>
        <v>0</v>
      </c>
      <c r="J317" s="1">
        <f t="shared" si="132"/>
        <v>0</v>
      </c>
      <c r="K317" s="1">
        <f t="shared" si="132"/>
        <v>0</v>
      </c>
      <c r="L317" s="1">
        <f t="shared" si="132"/>
        <v>0</v>
      </c>
      <c r="M317" s="1">
        <f t="shared" si="132"/>
        <v>0</v>
      </c>
      <c r="N317" s="1">
        <f t="shared" si="132"/>
        <v>0</v>
      </c>
      <c r="O317" s="1">
        <f t="shared" si="132"/>
        <v>0</v>
      </c>
      <c r="P317" s="1">
        <f t="shared" si="132"/>
        <v>0</v>
      </c>
      <c r="Q317" s="1">
        <f t="shared" si="132"/>
        <v>0</v>
      </c>
      <c r="R317" s="1">
        <f t="shared" si="132"/>
        <v>0</v>
      </c>
      <c r="S317" s="1">
        <f t="shared" si="132"/>
        <v>0</v>
      </c>
      <c r="T317" s="1">
        <f t="shared" si="132"/>
        <v>0</v>
      </c>
      <c r="U317" s="1">
        <f t="shared" si="132"/>
        <v>0</v>
      </c>
      <c r="V317" s="1">
        <f t="shared" si="132"/>
        <v>0</v>
      </c>
      <c r="W317" s="1">
        <f t="shared" si="132"/>
        <v>0</v>
      </c>
      <c r="X317" s="1">
        <f t="shared" si="132"/>
        <v>0</v>
      </c>
      <c r="Y317" s="1">
        <f t="shared" si="132"/>
        <v>0</v>
      </c>
      <c r="Z317" s="1">
        <f t="shared" si="132"/>
        <v>0</v>
      </c>
      <c r="AA317" s="1">
        <f t="shared" si="132"/>
        <v>0</v>
      </c>
      <c r="AB317" s="1">
        <f t="shared" si="132"/>
        <v>0</v>
      </c>
      <c r="AC317" s="1">
        <f t="shared" si="132"/>
        <v>0</v>
      </c>
    </row>
    <row r="318" spans="1:29" outlineLevel="2" x14ac:dyDescent="0.25">
      <c r="B318" s="109"/>
    </row>
    <row r="319" spans="1:29" outlineLevel="2" x14ac:dyDescent="0.25">
      <c r="B319" s="109"/>
    </row>
    <row r="320" spans="1:29" outlineLevel="2" x14ac:dyDescent="0.25">
      <c r="B320" s="109" t="s">
        <v>768</v>
      </c>
    </row>
    <row r="321" spans="2:29" outlineLevel="3" x14ac:dyDescent="0.25">
      <c r="B321" s="109"/>
      <c r="E321" s="23" t="str">
        <f t="shared" ref="E321:AC321" si="133">E$312</f>
        <v xml:space="preserve">Variance to totex allowance post adjustment - NPV adjusted - 40:10 cost sharing - materials, plant &amp; equipment - real (WR) </v>
      </c>
      <c r="F321" s="1"/>
      <c r="G321" s="1" t="str">
        <f t="shared" si="133"/>
        <v>£m</v>
      </c>
      <c r="H321" s="1">
        <f>H$312</f>
        <v>0</v>
      </c>
      <c r="I321" s="1"/>
      <c r="J321" s="1">
        <f t="shared" si="133"/>
        <v>0</v>
      </c>
      <c r="K321" s="1">
        <f t="shared" si="133"/>
        <v>0</v>
      </c>
      <c r="L321" s="1">
        <f t="shared" si="133"/>
        <v>0</v>
      </c>
      <c r="M321" s="1">
        <f t="shared" si="133"/>
        <v>0</v>
      </c>
      <c r="N321" s="1">
        <f t="shared" si="133"/>
        <v>0</v>
      </c>
      <c r="O321" s="1">
        <f t="shared" si="133"/>
        <v>0</v>
      </c>
      <c r="P321" s="1">
        <f t="shared" si="133"/>
        <v>0</v>
      </c>
      <c r="Q321" s="1">
        <f t="shared" si="133"/>
        <v>0</v>
      </c>
      <c r="R321" s="1">
        <f t="shared" si="133"/>
        <v>0</v>
      </c>
      <c r="S321" s="1">
        <f t="shared" si="133"/>
        <v>0</v>
      </c>
      <c r="T321" s="1">
        <f t="shared" si="133"/>
        <v>0</v>
      </c>
      <c r="U321" s="1">
        <f t="shared" si="133"/>
        <v>0</v>
      </c>
      <c r="V321" s="1">
        <f t="shared" si="133"/>
        <v>0</v>
      </c>
      <c r="W321" s="1">
        <f t="shared" si="133"/>
        <v>0</v>
      </c>
      <c r="X321" s="1">
        <f t="shared" si="133"/>
        <v>0</v>
      </c>
      <c r="Y321" s="1">
        <f t="shared" si="133"/>
        <v>0</v>
      </c>
      <c r="Z321" s="1">
        <f t="shared" si="133"/>
        <v>0</v>
      </c>
      <c r="AA321" s="1">
        <f t="shared" si="133"/>
        <v>0</v>
      </c>
      <c r="AB321" s="1">
        <f t="shared" si="133"/>
        <v>0</v>
      </c>
      <c r="AC321" s="1">
        <f t="shared" si="133"/>
        <v>0</v>
      </c>
    </row>
    <row r="322" spans="2:29" outlineLevel="4" x14ac:dyDescent="0.25">
      <c r="B322" s="109"/>
      <c r="E322" s="23" t="str">
        <f t="shared" ref="E322:AC322" si="134">E$313</f>
        <v xml:space="preserve">Variance to totex allowance post adjustment - NPV adjusted - 40:10 cost sharing - materials, plant &amp; equipment - real (WN+) </v>
      </c>
      <c r="F322" s="1"/>
      <c r="G322" s="1" t="str">
        <f t="shared" si="134"/>
        <v>£m</v>
      </c>
      <c r="H322" s="1">
        <f t="shared" si="134"/>
        <v>0</v>
      </c>
      <c r="I322" s="1"/>
      <c r="J322" s="1">
        <f t="shared" si="134"/>
        <v>0</v>
      </c>
      <c r="K322" s="1">
        <f t="shared" si="134"/>
        <v>0</v>
      </c>
      <c r="L322" s="1">
        <f t="shared" si="134"/>
        <v>0</v>
      </c>
      <c r="M322" s="1">
        <f t="shared" si="134"/>
        <v>0</v>
      </c>
      <c r="N322" s="1">
        <f t="shared" si="134"/>
        <v>0</v>
      </c>
      <c r="O322" s="1">
        <f t="shared" si="134"/>
        <v>0</v>
      </c>
      <c r="P322" s="1">
        <f t="shared" si="134"/>
        <v>0</v>
      </c>
      <c r="Q322" s="1">
        <f t="shared" si="134"/>
        <v>0</v>
      </c>
      <c r="R322" s="1">
        <f t="shared" si="134"/>
        <v>0</v>
      </c>
      <c r="S322" s="1">
        <f t="shared" si="134"/>
        <v>0</v>
      </c>
      <c r="T322" s="1">
        <f t="shared" si="134"/>
        <v>0</v>
      </c>
      <c r="U322" s="1">
        <f t="shared" si="134"/>
        <v>0</v>
      </c>
      <c r="V322" s="1">
        <f t="shared" si="134"/>
        <v>0</v>
      </c>
      <c r="W322" s="1">
        <f t="shared" si="134"/>
        <v>0</v>
      </c>
      <c r="X322" s="1">
        <f t="shared" si="134"/>
        <v>0</v>
      </c>
      <c r="Y322" s="1">
        <f t="shared" si="134"/>
        <v>0</v>
      </c>
      <c r="Z322" s="1">
        <f t="shared" si="134"/>
        <v>0</v>
      </c>
      <c r="AA322" s="1">
        <f t="shared" si="134"/>
        <v>0</v>
      </c>
      <c r="AB322" s="1">
        <f t="shared" si="134"/>
        <v>0</v>
      </c>
      <c r="AC322" s="1">
        <f t="shared" si="134"/>
        <v>0</v>
      </c>
    </row>
    <row r="323" spans="2:29" outlineLevel="4" x14ac:dyDescent="0.25">
      <c r="B323" s="109"/>
      <c r="E323" s="23" t="str">
        <f t="shared" ref="E323:AC323" si="135">E$314</f>
        <v xml:space="preserve">Variance to totex allowance post adjustment - NPV adjusted - 40:10 cost sharing - materials, plant &amp; equipment - real (WWN+) </v>
      </c>
      <c r="F323" s="1"/>
      <c r="G323" s="1" t="str">
        <f t="shared" si="135"/>
        <v>£m</v>
      </c>
      <c r="H323" s="1">
        <f t="shared" si="135"/>
        <v>0</v>
      </c>
      <c r="I323" s="1"/>
      <c r="J323" s="1">
        <f t="shared" si="135"/>
        <v>0</v>
      </c>
      <c r="K323" s="1">
        <f t="shared" si="135"/>
        <v>0</v>
      </c>
      <c r="L323" s="1">
        <f t="shared" si="135"/>
        <v>0</v>
      </c>
      <c r="M323" s="1">
        <f t="shared" si="135"/>
        <v>0</v>
      </c>
      <c r="N323" s="1">
        <f t="shared" si="135"/>
        <v>0</v>
      </c>
      <c r="O323" s="1">
        <f t="shared" si="135"/>
        <v>0</v>
      </c>
      <c r="P323" s="1">
        <f t="shared" si="135"/>
        <v>0</v>
      </c>
      <c r="Q323" s="1">
        <f t="shared" si="135"/>
        <v>0</v>
      </c>
      <c r="R323" s="1">
        <f t="shared" si="135"/>
        <v>0</v>
      </c>
      <c r="S323" s="1">
        <f t="shared" si="135"/>
        <v>0</v>
      </c>
      <c r="T323" s="1">
        <f t="shared" si="135"/>
        <v>0</v>
      </c>
      <c r="U323" s="1">
        <f t="shared" si="135"/>
        <v>0</v>
      </c>
      <c r="V323" s="1">
        <f t="shared" si="135"/>
        <v>0</v>
      </c>
      <c r="W323" s="1">
        <f t="shared" si="135"/>
        <v>0</v>
      </c>
      <c r="X323" s="1">
        <f t="shared" si="135"/>
        <v>0</v>
      </c>
      <c r="Y323" s="1">
        <f t="shared" si="135"/>
        <v>0</v>
      </c>
      <c r="Z323" s="1">
        <f t="shared" si="135"/>
        <v>0</v>
      </c>
      <c r="AA323" s="1">
        <f t="shared" si="135"/>
        <v>0</v>
      </c>
      <c r="AB323" s="1">
        <f t="shared" si="135"/>
        <v>0</v>
      </c>
      <c r="AC323" s="1">
        <f t="shared" si="135"/>
        <v>0</v>
      </c>
    </row>
    <row r="324" spans="2:29" outlineLevel="4" x14ac:dyDescent="0.25">
      <c r="B324" s="109"/>
      <c r="E324" s="23" t="str">
        <f t="shared" ref="E324:AC324" si="136">E$315</f>
        <v xml:space="preserve">Variance to totex allowance post adjustment - NPV adjusted - 40:10 cost sharing - materials, plant &amp; equipment - real (BIO) </v>
      </c>
      <c r="F324" s="1"/>
      <c r="G324" s="1" t="str">
        <f t="shared" si="136"/>
        <v>£m</v>
      </c>
      <c r="H324" s="1">
        <f t="shared" si="136"/>
        <v>0</v>
      </c>
      <c r="I324" s="1"/>
      <c r="J324" s="1">
        <f t="shared" si="136"/>
        <v>0</v>
      </c>
      <c r="K324" s="1">
        <f t="shared" si="136"/>
        <v>0</v>
      </c>
      <c r="L324" s="1">
        <f t="shared" si="136"/>
        <v>0</v>
      </c>
      <c r="M324" s="1">
        <f t="shared" si="136"/>
        <v>0</v>
      </c>
      <c r="N324" s="1">
        <f t="shared" si="136"/>
        <v>0</v>
      </c>
      <c r="O324" s="1">
        <f t="shared" si="136"/>
        <v>0</v>
      </c>
      <c r="P324" s="1">
        <f t="shared" si="136"/>
        <v>0</v>
      </c>
      <c r="Q324" s="1">
        <f t="shared" si="136"/>
        <v>0</v>
      </c>
      <c r="R324" s="1">
        <f t="shared" si="136"/>
        <v>0</v>
      </c>
      <c r="S324" s="1">
        <f t="shared" si="136"/>
        <v>0</v>
      </c>
      <c r="T324" s="1">
        <f t="shared" si="136"/>
        <v>0</v>
      </c>
      <c r="U324" s="1">
        <f t="shared" si="136"/>
        <v>0</v>
      </c>
      <c r="V324" s="1">
        <f t="shared" si="136"/>
        <v>0</v>
      </c>
      <c r="W324" s="1">
        <f t="shared" si="136"/>
        <v>0</v>
      </c>
      <c r="X324" s="1">
        <f t="shared" si="136"/>
        <v>0</v>
      </c>
      <c r="Y324" s="1">
        <f t="shared" si="136"/>
        <v>0</v>
      </c>
      <c r="Z324" s="1">
        <f t="shared" si="136"/>
        <v>0</v>
      </c>
      <c r="AA324" s="1">
        <f t="shared" si="136"/>
        <v>0</v>
      </c>
      <c r="AB324" s="1">
        <f t="shared" si="136"/>
        <v>0</v>
      </c>
      <c r="AC324" s="1">
        <f t="shared" si="136"/>
        <v>0</v>
      </c>
    </row>
    <row r="325" spans="2:29" outlineLevel="4" x14ac:dyDescent="0.25">
      <c r="B325" s="109"/>
      <c r="E325" s="23" t="str">
        <f t="shared" ref="E325:AC325" si="137">E$316</f>
        <v xml:space="preserve">Variance to totex allowance post adjustment - NPV adjusted - 40:10 cost sharing - materials, plant &amp; equipment - real (ADDN1) </v>
      </c>
      <c r="F325" s="1"/>
      <c r="G325" s="1" t="str">
        <f t="shared" si="137"/>
        <v>£m</v>
      </c>
      <c r="H325" s="1">
        <f t="shared" si="137"/>
        <v>0</v>
      </c>
      <c r="I325" s="1"/>
      <c r="J325" s="1">
        <f t="shared" si="137"/>
        <v>0</v>
      </c>
      <c r="K325" s="1">
        <f t="shared" si="137"/>
        <v>0</v>
      </c>
      <c r="L325" s="1">
        <f t="shared" si="137"/>
        <v>0</v>
      </c>
      <c r="M325" s="1">
        <f t="shared" si="137"/>
        <v>0</v>
      </c>
      <c r="N325" s="1">
        <f t="shared" si="137"/>
        <v>0</v>
      </c>
      <c r="O325" s="1">
        <f t="shared" si="137"/>
        <v>0</v>
      </c>
      <c r="P325" s="1">
        <f t="shared" si="137"/>
        <v>0</v>
      </c>
      <c r="Q325" s="1">
        <f t="shared" si="137"/>
        <v>0</v>
      </c>
      <c r="R325" s="1">
        <f t="shared" si="137"/>
        <v>0</v>
      </c>
      <c r="S325" s="1">
        <f t="shared" si="137"/>
        <v>0</v>
      </c>
      <c r="T325" s="1">
        <f t="shared" si="137"/>
        <v>0</v>
      </c>
      <c r="U325" s="1">
        <f t="shared" si="137"/>
        <v>0</v>
      </c>
      <c r="V325" s="1">
        <f t="shared" si="137"/>
        <v>0</v>
      </c>
      <c r="W325" s="1">
        <f t="shared" si="137"/>
        <v>0</v>
      </c>
      <c r="X325" s="1">
        <f t="shared" si="137"/>
        <v>0</v>
      </c>
      <c r="Y325" s="1">
        <f t="shared" si="137"/>
        <v>0</v>
      </c>
      <c r="Z325" s="1">
        <f t="shared" si="137"/>
        <v>0</v>
      </c>
      <c r="AA325" s="1">
        <f t="shared" si="137"/>
        <v>0</v>
      </c>
      <c r="AB325" s="1">
        <f t="shared" si="137"/>
        <v>0</v>
      </c>
      <c r="AC325" s="1">
        <f t="shared" si="137"/>
        <v>0</v>
      </c>
    </row>
    <row r="326" spans="2:29" outlineLevel="4" x14ac:dyDescent="0.25">
      <c r="B326" s="109"/>
      <c r="E326" s="23" t="str">
        <f t="shared" ref="E326:AC326" si="138">E$317</f>
        <v xml:space="preserve">Variance to totex allowance post adjustment - NPV adjusted - 40:10 cost sharing - materials, plant &amp; equipment - real (ADDN2) </v>
      </c>
      <c r="F326" s="1"/>
      <c r="G326" s="1" t="str">
        <f t="shared" si="138"/>
        <v>£m</v>
      </c>
      <c r="H326" s="1">
        <f t="shared" si="138"/>
        <v>0</v>
      </c>
      <c r="I326" s="1"/>
      <c r="J326" s="1">
        <f t="shared" si="138"/>
        <v>0</v>
      </c>
      <c r="K326" s="1">
        <f t="shared" si="138"/>
        <v>0</v>
      </c>
      <c r="L326" s="1">
        <f t="shared" si="138"/>
        <v>0</v>
      </c>
      <c r="M326" s="1">
        <f t="shared" si="138"/>
        <v>0</v>
      </c>
      <c r="N326" s="1">
        <f t="shared" si="138"/>
        <v>0</v>
      </c>
      <c r="O326" s="1">
        <f t="shared" si="138"/>
        <v>0</v>
      </c>
      <c r="P326" s="1">
        <f t="shared" si="138"/>
        <v>0</v>
      </c>
      <c r="Q326" s="1">
        <f t="shared" si="138"/>
        <v>0</v>
      </c>
      <c r="R326" s="1">
        <f t="shared" si="138"/>
        <v>0</v>
      </c>
      <c r="S326" s="1">
        <f t="shared" si="138"/>
        <v>0</v>
      </c>
      <c r="T326" s="1">
        <f t="shared" si="138"/>
        <v>0</v>
      </c>
      <c r="U326" s="1">
        <f t="shared" si="138"/>
        <v>0</v>
      </c>
      <c r="V326" s="1">
        <f t="shared" si="138"/>
        <v>0</v>
      </c>
      <c r="W326" s="1">
        <f t="shared" si="138"/>
        <v>0</v>
      </c>
      <c r="X326" s="1">
        <f t="shared" si="138"/>
        <v>0</v>
      </c>
      <c r="Y326" s="1">
        <f t="shared" si="138"/>
        <v>0</v>
      </c>
      <c r="Z326" s="1">
        <f t="shared" si="138"/>
        <v>0</v>
      </c>
      <c r="AA326" s="1">
        <f t="shared" si="138"/>
        <v>0</v>
      </c>
      <c r="AB326" s="1">
        <f t="shared" si="138"/>
        <v>0</v>
      </c>
      <c r="AC326" s="1">
        <f t="shared" si="138"/>
        <v>0</v>
      </c>
    </row>
    <row r="327" spans="2:29" outlineLevel="3" x14ac:dyDescent="0.25">
      <c r="B327" s="109"/>
      <c r="E327" s="23" t="s">
        <v>769</v>
      </c>
      <c r="G327" s="23" t="s">
        <v>148</v>
      </c>
      <c r="H327" s="1">
        <f t="shared" ref="H327:H332" si="139">SUM($J321:$AC321)</f>
        <v>0</v>
      </c>
    </row>
    <row r="328" spans="2:29" outlineLevel="4" x14ac:dyDescent="0.25">
      <c r="B328" s="109"/>
      <c r="E328" s="23" t="s">
        <v>770</v>
      </c>
      <c r="G328" s="23" t="s">
        <v>148</v>
      </c>
      <c r="H328" s="1">
        <f t="shared" si="139"/>
        <v>0</v>
      </c>
    </row>
    <row r="329" spans="2:29" outlineLevel="4" x14ac:dyDescent="0.25">
      <c r="B329" s="109"/>
      <c r="E329" s="23" t="s">
        <v>771</v>
      </c>
      <c r="G329" s="23" t="s">
        <v>148</v>
      </c>
      <c r="H329" s="1">
        <f t="shared" si="139"/>
        <v>0</v>
      </c>
    </row>
    <row r="330" spans="2:29" outlineLevel="4" x14ac:dyDescent="0.25">
      <c r="B330" s="109"/>
      <c r="E330" s="23" t="s">
        <v>772</v>
      </c>
      <c r="G330" s="23" t="s">
        <v>148</v>
      </c>
      <c r="H330" s="1">
        <f t="shared" si="139"/>
        <v>0</v>
      </c>
    </row>
    <row r="331" spans="2:29" outlineLevel="4" x14ac:dyDescent="0.25">
      <c r="B331" s="109"/>
      <c r="E331" s="23" t="s">
        <v>773</v>
      </c>
      <c r="G331" s="23" t="s">
        <v>148</v>
      </c>
      <c r="H331" s="1">
        <f t="shared" si="139"/>
        <v>0</v>
      </c>
    </row>
    <row r="332" spans="2:29" outlineLevel="4" x14ac:dyDescent="0.25">
      <c r="B332" s="109"/>
      <c r="E332" s="23" t="s">
        <v>774</v>
      </c>
      <c r="G332" s="23" t="s">
        <v>148</v>
      </c>
      <c r="H332" s="1">
        <f t="shared" si="139"/>
        <v>0</v>
      </c>
    </row>
    <row r="333" spans="2:29" outlineLevel="2" x14ac:dyDescent="0.25">
      <c r="B333" s="109"/>
    </row>
    <row r="334" spans="2:29" outlineLevel="2" x14ac:dyDescent="0.25">
      <c r="B334" s="109"/>
    </row>
    <row r="335" spans="2:29" outlineLevel="2" x14ac:dyDescent="0.25">
      <c r="B335" s="109" t="s">
        <v>775</v>
      </c>
    </row>
    <row r="336" spans="2:29" outlineLevel="3" x14ac:dyDescent="0.25">
      <c r="B336" s="109"/>
      <c r="E336" s="23" t="str">
        <f t="shared" ref="E336:G336" si="140">E$327</f>
        <v xml:space="preserve">Total variance to totex allowance post adjustment - NPV adjusted - 40:10 cost sharing - materials, plant &amp; equipment - real (WR) </v>
      </c>
      <c r="G336" s="23" t="str">
        <f t="shared" si="140"/>
        <v>£m</v>
      </c>
      <c r="H336" s="1">
        <f>H$327</f>
        <v>0</v>
      </c>
    </row>
    <row r="337" spans="1:8" outlineLevel="4" x14ac:dyDescent="0.25">
      <c r="B337" s="109"/>
      <c r="E337" s="23" t="str">
        <f t="shared" ref="E337:G337" si="141">E$328</f>
        <v xml:space="preserve">Total variance to totex allowance post adjustment - NPV adjusted - 40:10 cost sharing - materials, plant &amp; equipment - real (WN+) </v>
      </c>
      <c r="G337" s="23" t="str">
        <f t="shared" si="141"/>
        <v>£m</v>
      </c>
      <c r="H337" s="1">
        <f>H$328</f>
        <v>0</v>
      </c>
    </row>
    <row r="338" spans="1:8" outlineLevel="4" x14ac:dyDescent="0.25">
      <c r="B338" s="109"/>
      <c r="E338" s="23" t="str">
        <f t="shared" ref="E338:G338" si="142">E$329</f>
        <v xml:space="preserve">Total variance to totex allowance post adjustment - NPV adjusted - 40:10 cost sharing - materials, plant &amp; equipment - real (WWN+) </v>
      </c>
      <c r="G338" s="23" t="str">
        <f t="shared" si="142"/>
        <v>£m</v>
      </c>
      <c r="H338" s="1">
        <f>H$329</f>
        <v>0</v>
      </c>
    </row>
    <row r="339" spans="1:8" outlineLevel="4" x14ac:dyDescent="0.25">
      <c r="B339" s="109"/>
      <c r="E339" s="23" t="str">
        <f t="shared" ref="E339:G339" si="143">E$330</f>
        <v xml:space="preserve">Total variance to totex allowance post adjustment - NPV adjusted - 40:10 cost sharing - materials, plant &amp; equipment - real (BIO) </v>
      </c>
      <c r="G339" s="23" t="str">
        <f t="shared" si="143"/>
        <v>£m</v>
      </c>
      <c r="H339" s="1">
        <f>H$330</f>
        <v>0</v>
      </c>
    </row>
    <row r="340" spans="1:8" outlineLevel="4" x14ac:dyDescent="0.25">
      <c r="B340" s="109"/>
      <c r="E340" s="23" t="str">
        <f t="shared" ref="E340:G340" si="144">E$331</f>
        <v xml:space="preserve">Total variance to totex allowance post adjustment - NPV adjusted - 40:10 cost sharing - materials, plant &amp; equipment - real (ADDN1) </v>
      </c>
      <c r="G340" s="23" t="str">
        <f t="shared" si="144"/>
        <v>£m</v>
      </c>
      <c r="H340" s="1">
        <f>H$331</f>
        <v>0</v>
      </c>
    </row>
    <row r="341" spans="1:8" outlineLevel="4" x14ac:dyDescent="0.25">
      <c r="B341" s="109"/>
      <c r="E341" s="23" t="str">
        <f t="shared" ref="E341:G341" si="145">E$332</f>
        <v xml:space="preserve">Total variance to totex allowance post adjustment - NPV adjusted - 40:10 cost sharing - materials, plant &amp; equipment - real (ADDN2) </v>
      </c>
      <c r="G341" s="23" t="str">
        <f t="shared" si="145"/>
        <v>£m</v>
      </c>
      <c r="H341" s="1">
        <f>H$332</f>
        <v>0</v>
      </c>
    </row>
    <row r="342" spans="1:8" outlineLevel="3" x14ac:dyDescent="0.25">
      <c r="A342" s="11"/>
      <c r="B342" s="111"/>
      <c r="C342" s="18"/>
      <c r="D342" s="19"/>
      <c r="E342" s="12" t="s">
        <v>776</v>
      </c>
      <c r="G342" s="12" t="s">
        <v>148</v>
      </c>
      <c r="H342" s="4">
        <f t="shared" ref="H342:H347" si="146">$H336</f>
        <v>0</v>
      </c>
    </row>
    <row r="343" spans="1:8" outlineLevel="4" x14ac:dyDescent="0.25">
      <c r="A343" s="11"/>
      <c r="B343" s="111"/>
      <c r="C343" s="18"/>
      <c r="D343" s="19"/>
      <c r="E343" s="12" t="s">
        <v>777</v>
      </c>
      <c r="G343" s="12" t="s">
        <v>148</v>
      </c>
      <c r="H343" s="4">
        <f t="shared" si="146"/>
        <v>0</v>
      </c>
    </row>
    <row r="344" spans="1:8" outlineLevel="4" x14ac:dyDescent="0.25">
      <c r="A344" s="11"/>
      <c r="B344" s="111"/>
      <c r="C344" s="18"/>
      <c r="D344" s="19"/>
      <c r="E344" s="12" t="s">
        <v>778</v>
      </c>
      <c r="G344" s="12" t="s">
        <v>148</v>
      </c>
      <c r="H344" s="4">
        <f t="shared" si="146"/>
        <v>0</v>
      </c>
    </row>
    <row r="345" spans="1:8" outlineLevel="4" x14ac:dyDescent="0.25">
      <c r="A345" s="11"/>
      <c r="B345" s="111"/>
      <c r="C345" s="18"/>
      <c r="D345" s="19"/>
      <c r="E345" s="12" t="s">
        <v>779</v>
      </c>
      <c r="G345" s="12" t="s">
        <v>148</v>
      </c>
      <c r="H345" s="4">
        <f t="shared" si="146"/>
        <v>0</v>
      </c>
    </row>
    <row r="346" spans="1:8" outlineLevel="4" x14ac:dyDescent="0.25">
      <c r="A346" s="11"/>
      <c r="B346" s="111"/>
      <c r="C346" s="18"/>
      <c r="D346" s="19"/>
      <c r="E346" s="12" t="s">
        <v>780</v>
      </c>
      <c r="G346" s="12" t="s">
        <v>148</v>
      </c>
      <c r="H346" s="4">
        <f t="shared" si="146"/>
        <v>0</v>
      </c>
    </row>
    <row r="347" spans="1:8" outlineLevel="4" x14ac:dyDescent="0.25">
      <c r="A347" s="11"/>
      <c r="B347" s="111"/>
      <c r="C347" s="18"/>
      <c r="D347" s="19"/>
      <c r="E347" s="12" t="s">
        <v>781</v>
      </c>
      <c r="G347" s="12" t="s">
        <v>148</v>
      </c>
      <c r="H347" s="4">
        <f t="shared" si="146"/>
        <v>0</v>
      </c>
    </row>
    <row r="352" spans="1:8" x14ac:dyDescent="0.25">
      <c r="A352" s="22" t="s">
        <v>269</v>
      </c>
    </row>
  </sheetData>
  <conditionalFormatting sqref="F2">
    <cfRule type="cellIs" dxfId="14" priority="4" stopIfTrue="1" operator="notEqual">
      <formula>0</formula>
    </cfRule>
    <cfRule type="cellIs" dxfId="13" priority="5" stopIfTrue="1" operator="equal">
      <formula>""</formula>
    </cfRule>
  </conditionalFormatting>
  <conditionalFormatting sqref="J3:AC3">
    <cfRule type="containsText" dxfId="12" priority="1" operator="containsText" text="Post Forecast">
      <formula>NOT(ISERROR(SEARCH("Post Forecast",J3)))</formula>
    </cfRule>
    <cfRule type="containsText" dxfId="11" priority="2" operator="containsText" text="Forecast">
      <formula>NOT(ISERROR(SEARCH("Forecast",J3)))</formula>
    </cfRule>
    <cfRule type="containsText" dxfId="10" priority="3" operator="containsText" text="Pre Fcst">
      <formula>NOT(ISERROR(SEARCH("Pre Fcst",J3)))</formula>
    </cfRule>
  </conditionalFormatting>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[XXX]&amp;CSheet:&amp;A&amp;RSTRICTLY CONFIDENTIAL</oddHeader>
    <oddFooter>&amp;L&amp;F ( Printed on &amp;D at &amp;T )&amp;RPage &amp;P of &amp;N</oddFooter>
  </headerFooter>
  <customProperties>
    <customPr name="MMSheetType"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AC287"/>
  <sheetViews>
    <sheetView topLeftCell="A16" zoomScale="80" zoomScaleNormal="80" workbookViewId="0"/>
  </sheetViews>
  <sheetFormatPr defaultColWidth="15.1796875" defaultRowHeight="13.15" outlineLevelRow="3" outlineLevelCol="1" x14ac:dyDescent="0.25"/>
  <cols>
    <col min="1" max="2" width="1.453125" style="22" customWidth="1"/>
    <col min="3" max="3" width="1.453125" style="34" customWidth="1"/>
    <col min="4" max="4" width="1.453125" style="46" customWidth="1"/>
    <col min="5" max="5" width="124.453125" style="23" bestFit="1" customWidth="1"/>
    <col min="6" max="8" width="14.81640625" style="23" customWidth="1"/>
    <col min="9" max="9" width="3.453125" style="23" customWidth="1" collapsed="1"/>
    <col min="10" max="21" width="14.81640625" style="23" hidden="1" customWidth="1" outlineLevel="1"/>
    <col min="22" max="29" width="14.81640625" style="23" customWidth="1"/>
    <col min="30" max="16384" width="15.1796875" style="23"/>
  </cols>
  <sheetData>
    <row r="1" spans="1:29" s="33" customFormat="1" ht="30.75" x14ac:dyDescent="0.25">
      <c r="A1" s="29" t="str">
        <f ca="1" xml:space="preserve"> RIGHT(CELL("filename", A1), LEN(CELL("filename", A1)) - SEARCH("]", CELL("filename", A1)))</f>
        <v>Totals</v>
      </c>
      <c r="B1" s="29"/>
    </row>
    <row r="2" spans="1:29" s="37" customFormat="1" x14ac:dyDescent="0.25">
      <c r="A2" s="32"/>
      <c r="B2" s="32"/>
      <c r="C2" s="42"/>
      <c r="D2" s="45"/>
      <c r="E2" s="25" t="s">
        <v>54</v>
      </c>
      <c r="F2" s="41">
        <v>0</v>
      </c>
      <c r="G2" s="39" t="s">
        <v>55</v>
      </c>
      <c r="H2" s="25"/>
      <c r="I2" s="25"/>
      <c r="J2" s="15">
        <f>Time!J$80</f>
        <v>40999</v>
      </c>
      <c r="K2" s="15">
        <f>Time!K$80</f>
        <v>41364</v>
      </c>
      <c r="L2" s="15">
        <f>Time!L$80</f>
        <v>41729</v>
      </c>
      <c r="M2" s="15">
        <f>Time!M$80</f>
        <v>42094</v>
      </c>
      <c r="N2" s="15">
        <f>Time!N$80</f>
        <v>42460</v>
      </c>
      <c r="O2" s="15">
        <f>Time!O$80</f>
        <v>42825</v>
      </c>
      <c r="P2" s="15">
        <f>Time!P$80</f>
        <v>43190</v>
      </c>
      <c r="Q2" s="15">
        <f>Time!Q$80</f>
        <v>43555</v>
      </c>
      <c r="R2" s="15">
        <f>Time!R$80</f>
        <v>43921</v>
      </c>
      <c r="S2" s="15">
        <f>Time!S$80</f>
        <v>44286</v>
      </c>
      <c r="T2" s="15">
        <f>Time!T$80</f>
        <v>44651</v>
      </c>
      <c r="U2" s="15">
        <f>Time!U$80</f>
        <v>45016</v>
      </c>
      <c r="V2" s="15">
        <f>Time!V$80</f>
        <v>45382</v>
      </c>
      <c r="W2" s="15">
        <f>Time!W$80</f>
        <v>45747</v>
      </c>
      <c r="X2" s="15">
        <f>Time!X$80</f>
        <v>46112</v>
      </c>
      <c r="Y2" s="15">
        <f>Time!Y$80</f>
        <v>46477</v>
      </c>
      <c r="Z2" s="15">
        <f>Time!Z$80</f>
        <v>46843</v>
      </c>
      <c r="AA2" s="15">
        <f>Time!AA$80</f>
        <v>47208</v>
      </c>
      <c r="AB2" s="15">
        <f>Time!AB$80</f>
        <v>47573</v>
      </c>
      <c r="AC2" s="15">
        <f>Time!AC$80</f>
        <v>47938</v>
      </c>
    </row>
    <row r="3" spans="1:29" s="31" customFormat="1" x14ac:dyDescent="0.25">
      <c r="A3" s="32"/>
      <c r="B3" s="32"/>
      <c r="C3" s="42"/>
      <c r="D3" s="45"/>
      <c r="E3" s="40" t="s">
        <v>56</v>
      </c>
      <c r="F3" s="38"/>
      <c r="G3" s="39"/>
      <c r="H3" s="25"/>
      <c r="I3" s="25"/>
      <c r="J3" s="14" t="str">
        <f>Time!J$86</f>
        <v>Pre Fcst</v>
      </c>
      <c r="K3" s="14" t="str">
        <f>Time!K$86</f>
        <v>Pre Fcst</v>
      </c>
      <c r="L3" s="14" t="str">
        <f>Time!L$86</f>
        <v>Pre Fcst</v>
      </c>
      <c r="M3" s="14" t="str">
        <f>Time!M$86</f>
        <v>Pre Fcst</v>
      </c>
      <c r="N3" s="14" t="str">
        <f>Time!N$86</f>
        <v>Pre Fcst</v>
      </c>
      <c r="O3" s="14" t="str">
        <f>Time!O$86</f>
        <v>Pre Fcst</v>
      </c>
      <c r="P3" s="14" t="str">
        <f>Time!P$86</f>
        <v>Pre Fcst</v>
      </c>
      <c r="Q3" s="14" t="str">
        <f>Time!Q$86</f>
        <v>Pre Fcst</v>
      </c>
      <c r="R3" s="14" t="str">
        <f>Time!R$86</f>
        <v>Pre Fcst</v>
      </c>
      <c r="S3" s="14" t="str">
        <f>Time!S$86</f>
        <v>Pre Fcst</v>
      </c>
      <c r="T3" s="14" t="str">
        <f>Time!T$86</f>
        <v>Pre Fcst</v>
      </c>
      <c r="U3" s="14" t="str">
        <f>Time!U$86</f>
        <v>Pre Fcst</v>
      </c>
      <c r="V3" s="14" t="str">
        <f>Time!V$86</f>
        <v>Pre Fcst</v>
      </c>
      <c r="W3" s="14" t="str">
        <f>Time!W$86</f>
        <v>Forecast</v>
      </c>
      <c r="X3" s="14" t="str">
        <f>Time!X$86</f>
        <v>Forecast</v>
      </c>
      <c r="Y3" s="14" t="str">
        <f>Time!Y$86</f>
        <v>Forecast</v>
      </c>
      <c r="Z3" s="14" t="str">
        <f>Time!Z$86</f>
        <v>Forecast</v>
      </c>
      <c r="AA3" s="14" t="str">
        <f>Time!AA$86</f>
        <v>Forecast</v>
      </c>
      <c r="AB3" s="14" t="str">
        <f>Time!AB$86</f>
        <v>Forecast</v>
      </c>
      <c r="AC3" s="14" t="str">
        <f>Time!AC$86</f>
        <v>Post Fcst</v>
      </c>
    </row>
    <row r="4" spans="1:29" s="43" customFormat="1" x14ac:dyDescent="0.25">
      <c r="A4" s="32"/>
      <c r="B4" s="32"/>
      <c r="C4" s="42"/>
      <c r="D4" s="45"/>
      <c r="E4" s="25" t="s">
        <v>57</v>
      </c>
      <c r="F4" s="38"/>
      <c r="G4" s="39"/>
      <c r="H4" s="25"/>
      <c r="I4" s="25"/>
      <c r="J4" s="13">
        <f>Time!J$90</f>
        <v>1</v>
      </c>
      <c r="K4" s="13">
        <f>Time!K$90</f>
        <v>2</v>
      </c>
      <c r="L4" s="13">
        <f>Time!L$90</f>
        <v>3</v>
      </c>
      <c r="M4" s="13">
        <f>Time!M$90</f>
        <v>4</v>
      </c>
      <c r="N4" s="13">
        <f>Time!N$90</f>
        <v>5</v>
      </c>
      <c r="O4" s="13">
        <f>Time!O$90</f>
        <v>6</v>
      </c>
      <c r="P4" s="13">
        <f>Time!P$90</f>
        <v>7</v>
      </c>
      <c r="Q4" s="13">
        <f>Time!Q$90</f>
        <v>8</v>
      </c>
      <c r="R4" s="13">
        <f>Time!R$90</f>
        <v>9</v>
      </c>
      <c r="S4" s="13">
        <f>Time!S$90</f>
        <v>10</v>
      </c>
      <c r="T4" s="13">
        <f>Time!T$90</f>
        <v>11</v>
      </c>
      <c r="U4" s="13">
        <f>Time!U$90</f>
        <v>12</v>
      </c>
      <c r="V4" s="13">
        <f>Time!V$90</f>
        <v>13</v>
      </c>
      <c r="W4" s="13">
        <f>Time!W$90</f>
        <v>14</v>
      </c>
      <c r="X4" s="13">
        <f>Time!X$90</f>
        <v>15</v>
      </c>
      <c r="Y4" s="13">
        <f>Time!Y$90</f>
        <v>16</v>
      </c>
      <c r="Z4" s="13">
        <f>Time!Z$90</f>
        <v>17</v>
      </c>
      <c r="AA4" s="13">
        <f>Time!AA$90</f>
        <v>18</v>
      </c>
      <c r="AB4" s="13">
        <f>Time!AB$90</f>
        <v>19</v>
      </c>
      <c r="AC4" s="13">
        <f>Time!AC$90</f>
        <v>20</v>
      </c>
    </row>
    <row r="5" spans="1:29" s="31" customFormat="1" x14ac:dyDescent="0.25">
      <c r="A5" s="32"/>
      <c r="B5" s="32"/>
      <c r="C5" s="42"/>
      <c r="D5" s="45"/>
      <c r="F5" s="26" t="s">
        <v>58</v>
      </c>
      <c r="G5" s="26" t="s">
        <v>59</v>
      </c>
      <c r="H5" s="26" t="s">
        <v>60</v>
      </c>
      <c r="I5" s="25"/>
    </row>
    <row r="6" spans="1:29" s="44" customFormat="1" x14ac:dyDescent="0.25">
      <c r="A6" s="22"/>
      <c r="B6" s="22"/>
      <c r="C6" s="34"/>
      <c r="F6" s="22"/>
      <c r="G6" s="22"/>
      <c r="H6" s="22"/>
    </row>
    <row r="8" spans="1:29" x14ac:dyDescent="0.25">
      <c r="A8" s="22" t="s">
        <v>782</v>
      </c>
    </row>
    <row r="9" spans="1:29" outlineLevel="1" x14ac:dyDescent="0.25">
      <c r="B9" s="22" t="s">
        <v>783</v>
      </c>
    </row>
    <row r="10" spans="1:29" outlineLevel="2" x14ac:dyDescent="0.25">
      <c r="A10" s="11"/>
      <c r="B10" s="11"/>
      <c r="C10" s="18"/>
      <c r="D10" s="19"/>
      <c r="E10" s="12" t="str">
        <f>Energy!E$470</f>
        <v xml:space="preserve">Under/(Over)funded totex - energy - real (WR) </v>
      </c>
      <c r="F10" s="4">
        <f>Energy!F$470</f>
        <v>0</v>
      </c>
      <c r="G10" s="12" t="str">
        <f>Energy!G$470</f>
        <v>£m</v>
      </c>
      <c r="H10" s="1"/>
    </row>
    <row r="11" spans="1:29" outlineLevel="3" x14ac:dyDescent="0.25">
      <c r="A11" s="11"/>
      <c r="B11" s="11"/>
      <c r="C11" s="18"/>
      <c r="D11" s="19"/>
      <c r="E11" s="12" t="str">
        <f>Energy!E$471</f>
        <v xml:space="preserve">Under/(Over)funded totex - energy - real (WN+) </v>
      </c>
      <c r="F11" s="4">
        <f>Energy!F$471</f>
        <v>0</v>
      </c>
      <c r="G11" s="12" t="str">
        <f>Energy!G$471</f>
        <v>£m</v>
      </c>
      <c r="H11" s="1"/>
    </row>
    <row r="12" spans="1:29" outlineLevel="3" x14ac:dyDescent="0.25">
      <c r="A12" s="11"/>
      <c r="B12" s="11"/>
      <c r="C12" s="18"/>
      <c r="D12" s="19"/>
      <c r="E12" s="12" t="str">
        <f>Energy!E$472</f>
        <v xml:space="preserve">Under/(Over)funded totex - energy - real (WWN+) </v>
      </c>
      <c r="F12" s="4">
        <f>Energy!F$472</f>
        <v>0</v>
      </c>
      <c r="G12" s="12" t="str">
        <f>Energy!G$472</f>
        <v>£m</v>
      </c>
      <c r="H12" s="1"/>
    </row>
    <row r="13" spans="1:29" outlineLevel="3" x14ac:dyDescent="0.25">
      <c r="A13" s="11"/>
      <c r="B13" s="11"/>
      <c r="C13" s="18"/>
      <c r="D13" s="19"/>
      <c r="E13" s="12" t="str">
        <f>Energy!E$473</f>
        <v xml:space="preserve">Under/(Over)funded totex - energy - real (BIO) </v>
      </c>
      <c r="F13" s="4">
        <f>Energy!F$473</f>
        <v>0</v>
      </c>
      <c r="G13" s="12" t="str">
        <f>Energy!G$473</f>
        <v>£m</v>
      </c>
      <c r="H13" s="1"/>
    </row>
    <row r="14" spans="1:29" outlineLevel="3" x14ac:dyDescent="0.25">
      <c r="A14" s="11"/>
      <c r="B14" s="11"/>
      <c r="C14" s="18"/>
      <c r="D14" s="19"/>
      <c r="E14" s="12" t="str">
        <f>Energy!E$474</f>
        <v xml:space="preserve">Under/(Over)funded totex - energy - real (ADDN1) </v>
      </c>
      <c r="F14" s="4">
        <f>Energy!F$474</f>
        <v>0</v>
      </c>
      <c r="G14" s="12" t="str">
        <f>Energy!G$474</f>
        <v>£m</v>
      </c>
      <c r="H14" s="1"/>
    </row>
    <row r="15" spans="1:29" outlineLevel="3" x14ac:dyDescent="0.25">
      <c r="A15" s="11"/>
      <c r="B15" s="11"/>
      <c r="C15" s="18"/>
      <c r="D15" s="19"/>
      <c r="E15" s="12" t="str">
        <f>Energy!E$475</f>
        <v xml:space="preserve">Under/(Over)funded totex - energy - real (ADDN2) </v>
      </c>
      <c r="F15" s="4">
        <f>Energy!F$475</f>
        <v>0</v>
      </c>
      <c r="G15" s="12" t="str">
        <f>Energy!G$475</f>
        <v>£m</v>
      </c>
      <c r="H15" s="1"/>
    </row>
    <row r="16" spans="1:29" outlineLevel="2" x14ac:dyDescent="0.25">
      <c r="A16" s="11"/>
      <c r="B16" s="11"/>
      <c r="C16" s="18"/>
      <c r="D16" s="19"/>
      <c r="E16" s="12" t="str">
        <f>Labour!E$159</f>
        <v xml:space="preserve">Under/(Over)funded totex - wage growth - manufacturing - real (WR) </v>
      </c>
      <c r="F16" s="4">
        <f>Labour!F$159</f>
        <v>0</v>
      </c>
      <c r="G16" s="12" t="str">
        <f>Labour!G$159</f>
        <v>£m</v>
      </c>
      <c r="H16" s="1"/>
    </row>
    <row r="17" spans="1:8" outlineLevel="3" x14ac:dyDescent="0.25">
      <c r="A17" s="11"/>
      <c r="B17" s="11"/>
      <c r="C17" s="18"/>
      <c r="D17" s="19"/>
      <c r="E17" s="12" t="str">
        <f>Labour!E$160</f>
        <v xml:space="preserve">Under/(Over)funded totex - wage growth - manufacturing - real (WN+) </v>
      </c>
      <c r="F17" s="4">
        <f>Labour!F$160</f>
        <v>0</v>
      </c>
      <c r="G17" s="12" t="str">
        <f>Labour!G$160</f>
        <v>£m</v>
      </c>
      <c r="H17" s="1"/>
    </row>
    <row r="18" spans="1:8" outlineLevel="3" x14ac:dyDescent="0.25">
      <c r="A18" s="11"/>
      <c r="B18" s="11"/>
      <c r="C18" s="18"/>
      <c r="D18" s="19"/>
      <c r="E18" s="12" t="str">
        <f>Labour!E$161</f>
        <v xml:space="preserve">Under/(Over)funded totex - wage growth - manufacturing - real (WWN+) </v>
      </c>
      <c r="F18" s="4">
        <f>Labour!F$161</f>
        <v>0</v>
      </c>
      <c r="G18" s="12" t="str">
        <f>Labour!G$161</f>
        <v>£m</v>
      </c>
      <c r="H18" s="1"/>
    </row>
    <row r="19" spans="1:8" outlineLevel="3" x14ac:dyDescent="0.25">
      <c r="A19" s="11"/>
      <c r="B19" s="11"/>
      <c r="C19" s="18"/>
      <c r="D19" s="19"/>
      <c r="E19" s="12" t="str">
        <f>Labour!E$162</f>
        <v xml:space="preserve">Under/(Over)funded totex - wage growth - manufacturing - real (BIO) </v>
      </c>
      <c r="F19" s="4">
        <f>Labour!F$162</f>
        <v>0</v>
      </c>
      <c r="G19" s="12" t="str">
        <f>Labour!G$162</f>
        <v>£m</v>
      </c>
      <c r="H19" s="1"/>
    </row>
    <row r="20" spans="1:8" outlineLevel="3" x14ac:dyDescent="0.25">
      <c r="A20" s="11"/>
      <c r="B20" s="11"/>
      <c r="C20" s="18"/>
      <c r="D20" s="19"/>
      <c r="E20" s="12" t="str">
        <f>Labour!E$163</f>
        <v xml:space="preserve">Under/(Over)funded totex - wage growth - manufacturing - real (ADDN1) </v>
      </c>
      <c r="F20" s="4">
        <f>Labour!F$163</f>
        <v>0</v>
      </c>
      <c r="G20" s="12" t="str">
        <f>Labour!G$163</f>
        <v>£m</v>
      </c>
      <c r="H20" s="1"/>
    </row>
    <row r="21" spans="1:8" outlineLevel="3" x14ac:dyDescent="0.25">
      <c r="A21" s="11"/>
      <c r="B21" s="11"/>
      <c r="C21" s="18"/>
      <c r="D21" s="19"/>
      <c r="E21" s="12" t="str">
        <f>Labour!E$164</f>
        <v xml:space="preserve">Under/(Over)funded totex - wage growth - manufacturing - real (ADDN2) </v>
      </c>
      <c r="F21" s="4">
        <f>Labour!F$164</f>
        <v>0</v>
      </c>
      <c r="G21" s="12" t="str">
        <f>Labour!G$164</f>
        <v>£m</v>
      </c>
      <c r="H21" s="1"/>
    </row>
    <row r="22" spans="1:8" outlineLevel="2" x14ac:dyDescent="0.25">
      <c r="E22" s="23" t="s">
        <v>784</v>
      </c>
      <c r="F22" s="1">
        <f t="shared" ref="F22:F27" si="0">SUM($F10,$F16)</f>
        <v>0</v>
      </c>
      <c r="G22" s="23" t="s">
        <v>148</v>
      </c>
      <c r="H22" s="1"/>
    </row>
    <row r="23" spans="1:8" outlineLevel="3" x14ac:dyDescent="0.25">
      <c r="E23" s="23" t="s">
        <v>785</v>
      </c>
      <c r="F23" s="1">
        <f t="shared" si="0"/>
        <v>0</v>
      </c>
      <c r="G23" s="23" t="s">
        <v>148</v>
      </c>
      <c r="H23" s="1"/>
    </row>
    <row r="24" spans="1:8" outlineLevel="3" x14ac:dyDescent="0.25">
      <c r="E24" s="23" t="s">
        <v>786</v>
      </c>
      <c r="F24" s="1">
        <f t="shared" si="0"/>
        <v>0</v>
      </c>
      <c r="G24" s="23" t="s">
        <v>148</v>
      </c>
      <c r="H24" s="1"/>
    </row>
    <row r="25" spans="1:8" outlineLevel="3" x14ac:dyDescent="0.25">
      <c r="E25" s="23" t="s">
        <v>787</v>
      </c>
      <c r="F25" s="1">
        <f t="shared" si="0"/>
        <v>0</v>
      </c>
      <c r="G25" s="23" t="s">
        <v>148</v>
      </c>
      <c r="H25" s="1"/>
    </row>
    <row r="26" spans="1:8" outlineLevel="3" x14ac:dyDescent="0.25">
      <c r="E26" s="23" t="s">
        <v>788</v>
      </c>
      <c r="F26" s="1">
        <f t="shared" si="0"/>
        <v>0</v>
      </c>
      <c r="G26" s="23" t="s">
        <v>148</v>
      </c>
      <c r="H26" s="1"/>
    </row>
    <row r="27" spans="1:8" outlineLevel="3" x14ac:dyDescent="0.25">
      <c r="E27" s="23" t="s">
        <v>789</v>
      </c>
      <c r="F27" s="1">
        <f t="shared" si="0"/>
        <v>0</v>
      </c>
      <c r="G27" s="23" t="s">
        <v>148</v>
      </c>
      <c r="H27" s="1"/>
    </row>
    <row r="28" spans="1:8" outlineLevel="1" x14ac:dyDescent="0.25"/>
    <row r="29" spans="1:8" outlineLevel="1" x14ac:dyDescent="0.25"/>
    <row r="30" spans="1:8" outlineLevel="1" x14ac:dyDescent="0.25">
      <c r="B30" s="22" t="s">
        <v>790</v>
      </c>
    </row>
    <row r="31" spans="1:8" outlineLevel="2" x14ac:dyDescent="0.25">
      <c r="A31" s="11"/>
      <c r="B31" s="11"/>
      <c r="C31" s="18"/>
      <c r="D31" s="19"/>
      <c r="E31" s="12" t="str">
        <f>Labour!E$291</f>
        <v xml:space="preserve">Under/(Over)funded totex - standard enhancement - wage growth - construction - real (WR) </v>
      </c>
      <c r="F31" s="4">
        <f>Labour!F$291</f>
        <v>0</v>
      </c>
      <c r="G31" s="12" t="str">
        <f>Labour!G$291</f>
        <v>£m</v>
      </c>
      <c r="H31" s="1"/>
    </row>
    <row r="32" spans="1:8" outlineLevel="3" x14ac:dyDescent="0.25">
      <c r="A32" s="11"/>
      <c r="B32" s="11"/>
      <c r="C32" s="18"/>
      <c r="D32" s="19"/>
      <c r="E32" s="12" t="str">
        <f>Labour!E$292</f>
        <v xml:space="preserve">Under/(Over)funded totex - standard enhancement - wage growth - construction - real (WN+) </v>
      </c>
      <c r="F32" s="4">
        <f>Labour!F$292</f>
        <v>0</v>
      </c>
      <c r="G32" s="12" t="str">
        <f>Labour!G$292</f>
        <v>£m</v>
      </c>
      <c r="H32" s="1"/>
    </row>
    <row r="33" spans="1:8" outlineLevel="3" x14ac:dyDescent="0.25">
      <c r="A33" s="11"/>
      <c r="B33" s="11"/>
      <c r="C33" s="18"/>
      <c r="D33" s="19"/>
      <c r="E33" s="12" t="str">
        <f>Labour!E$293</f>
        <v xml:space="preserve">Under/(Over)funded totex - standard enhancement - wage growth - construction - real (WWN+) </v>
      </c>
      <c r="F33" s="4">
        <f>Labour!F$293</f>
        <v>0</v>
      </c>
      <c r="G33" s="12" t="str">
        <f>Labour!G$293</f>
        <v>£m</v>
      </c>
      <c r="H33" s="1"/>
    </row>
    <row r="34" spans="1:8" outlineLevel="3" x14ac:dyDescent="0.25">
      <c r="A34" s="11"/>
      <c r="B34" s="11"/>
      <c r="C34" s="18"/>
      <c r="D34" s="19"/>
      <c r="E34" s="12" t="str">
        <f>Labour!E$294</f>
        <v xml:space="preserve">Under/(Over)funded totex - standard enhancement - wage growth - construction - real (BIO) </v>
      </c>
      <c r="F34" s="4">
        <f>Labour!F$294</f>
        <v>0</v>
      </c>
      <c r="G34" s="12" t="str">
        <f>Labour!G$294</f>
        <v>£m</v>
      </c>
      <c r="H34" s="1"/>
    </row>
    <row r="35" spans="1:8" outlineLevel="3" x14ac:dyDescent="0.25">
      <c r="A35" s="11"/>
      <c r="B35" s="11"/>
      <c r="C35" s="18"/>
      <c r="D35" s="19"/>
      <c r="E35" s="12" t="str">
        <f>Labour!E$295</f>
        <v xml:space="preserve">Under/(Over)funded totex - standard enhancement - wage growth - construction - real (ADDN1) </v>
      </c>
      <c r="F35" s="4">
        <f>Labour!F$295</f>
        <v>0</v>
      </c>
      <c r="G35" s="12" t="str">
        <f>Labour!G$295</f>
        <v>£m</v>
      </c>
      <c r="H35" s="1"/>
    </row>
    <row r="36" spans="1:8" outlineLevel="3" x14ac:dyDescent="0.25">
      <c r="A36" s="11"/>
      <c r="B36" s="11"/>
      <c r="C36" s="18"/>
      <c r="D36" s="19"/>
      <c r="E36" s="12" t="str">
        <f>Labour!E$296</f>
        <v xml:space="preserve">Under/(Over)funded totex - standard enhancement - wage growth - construction - real (ADDN2) </v>
      </c>
      <c r="F36" s="4">
        <f>Labour!F$296</f>
        <v>0</v>
      </c>
      <c r="G36" s="12" t="str">
        <f>Labour!G$296</f>
        <v>£m</v>
      </c>
      <c r="H36" s="1"/>
    </row>
    <row r="37" spans="1:8" outlineLevel="2" x14ac:dyDescent="0.25">
      <c r="A37" s="11"/>
      <c r="B37" s="11"/>
      <c r="C37" s="18"/>
      <c r="D37" s="19"/>
      <c r="E37" s="12" t="str">
        <f>'Materials, plant &amp; equipment'!E$132</f>
        <v xml:space="preserve">Under/(Over)funded totex - standard enhancement - materials, plant &amp; equipment - real (WR) </v>
      </c>
      <c r="F37" s="4">
        <f>'Materials, plant &amp; equipment'!H$132</f>
        <v>0</v>
      </c>
      <c r="G37" s="12" t="str">
        <f>'Materials, plant &amp; equipment'!G$132</f>
        <v>£m</v>
      </c>
      <c r="H37" s="1"/>
    </row>
    <row r="38" spans="1:8" outlineLevel="3" x14ac:dyDescent="0.25">
      <c r="A38" s="11"/>
      <c r="B38" s="11"/>
      <c r="C38" s="18"/>
      <c r="D38" s="19"/>
      <c r="E38" s="12" t="str">
        <f>'Materials, plant &amp; equipment'!E$133</f>
        <v xml:space="preserve">Under/(Over)funded totex - standard enhancement - materials, plant &amp; equipment - real (WN+) </v>
      </c>
      <c r="F38" s="4">
        <f>'Materials, plant &amp; equipment'!H$133</f>
        <v>0</v>
      </c>
      <c r="G38" s="12" t="str">
        <f>'Materials, plant &amp; equipment'!G$133</f>
        <v>£m</v>
      </c>
      <c r="H38" s="1"/>
    </row>
    <row r="39" spans="1:8" outlineLevel="3" x14ac:dyDescent="0.25">
      <c r="A39" s="11"/>
      <c r="B39" s="11"/>
      <c r="C39" s="18"/>
      <c r="D39" s="19"/>
      <c r="E39" s="12" t="str">
        <f>'Materials, plant &amp; equipment'!E$134</f>
        <v xml:space="preserve">Under/(Over)funded totex - standard enhancement - materials, plant &amp; equipment - real (WWN+) </v>
      </c>
      <c r="F39" s="4">
        <f>'Materials, plant &amp; equipment'!H$134</f>
        <v>0</v>
      </c>
      <c r="G39" s="12" t="str">
        <f>'Materials, plant &amp; equipment'!G$134</f>
        <v>£m</v>
      </c>
      <c r="H39" s="1"/>
    </row>
    <row r="40" spans="1:8" outlineLevel="3" x14ac:dyDescent="0.25">
      <c r="A40" s="11"/>
      <c r="B40" s="11"/>
      <c r="C40" s="18"/>
      <c r="D40" s="19"/>
      <c r="E40" s="12" t="str">
        <f>'Materials, plant &amp; equipment'!E$135</f>
        <v xml:space="preserve">Under/(Over)funded totex - standard enhancement - materials, plant &amp; equipment - real (BIO) </v>
      </c>
      <c r="F40" s="4">
        <f>'Materials, plant &amp; equipment'!H$135</f>
        <v>0</v>
      </c>
      <c r="G40" s="12" t="str">
        <f>'Materials, plant &amp; equipment'!G$135</f>
        <v>£m</v>
      </c>
      <c r="H40" s="1"/>
    </row>
    <row r="41" spans="1:8" outlineLevel="3" x14ac:dyDescent="0.25">
      <c r="A41" s="11"/>
      <c r="B41" s="11"/>
      <c r="C41" s="18"/>
      <c r="D41" s="19"/>
      <c r="E41" s="12" t="str">
        <f>'Materials, plant &amp; equipment'!E$136</f>
        <v xml:space="preserve">Under/(Over)funded totex - standard enhancement - materials, plant &amp; equipment - real (ADDN1) </v>
      </c>
      <c r="F41" s="4">
        <f>'Materials, plant &amp; equipment'!H$136</f>
        <v>0</v>
      </c>
      <c r="G41" s="12" t="str">
        <f>'Materials, plant &amp; equipment'!G$136</f>
        <v>£m</v>
      </c>
      <c r="H41" s="1"/>
    </row>
    <row r="42" spans="1:8" outlineLevel="3" x14ac:dyDescent="0.25">
      <c r="A42" s="11"/>
      <c r="B42" s="11"/>
      <c r="C42" s="18"/>
      <c r="D42" s="19"/>
      <c r="E42" s="12" t="str">
        <f>'Materials, plant &amp; equipment'!E$137</f>
        <v xml:space="preserve">Under/(Over)funded totex - standard enhancement - materials, plant &amp; equipment - real (ADDN2) </v>
      </c>
      <c r="F42" s="4">
        <f>'Materials, plant &amp; equipment'!H$137</f>
        <v>0</v>
      </c>
      <c r="G42" s="12" t="str">
        <f>'Materials, plant &amp; equipment'!G$137</f>
        <v>£m</v>
      </c>
      <c r="H42" s="1"/>
    </row>
    <row r="43" spans="1:8" outlineLevel="2" x14ac:dyDescent="0.25">
      <c r="A43" s="11"/>
      <c r="B43" s="11"/>
      <c r="C43" s="18"/>
      <c r="D43" s="19"/>
      <c r="E43" s="12" t="str">
        <f>Labour!E$396</f>
        <v xml:space="preserve">Under/(Over)funded totex - 25:25 cost sharing - wage growth - construction - real (WR) </v>
      </c>
      <c r="F43" s="4">
        <f>Labour!F$396</f>
        <v>0</v>
      </c>
      <c r="G43" s="12" t="str">
        <f>Labour!G$396</f>
        <v>£m</v>
      </c>
      <c r="H43" s="1"/>
    </row>
    <row r="44" spans="1:8" outlineLevel="3" x14ac:dyDescent="0.25">
      <c r="A44" s="11"/>
      <c r="B44" s="11"/>
      <c r="C44" s="18"/>
      <c r="D44" s="19"/>
      <c r="E44" s="12" t="str">
        <f>Labour!E$397</f>
        <v xml:space="preserve">Under/(Over)funded totex - 25:25 cost sharing - wage growth - construction - real (WN+) </v>
      </c>
      <c r="F44" s="4">
        <f>Labour!F$397</f>
        <v>0</v>
      </c>
      <c r="G44" s="12" t="str">
        <f>Labour!G$397</f>
        <v>£m</v>
      </c>
      <c r="H44" s="1"/>
    </row>
    <row r="45" spans="1:8" outlineLevel="3" x14ac:dyDescent="0.25">
      <c r="A45" s="11"/>
      <c r="B45" s="11"/>
      <c r="C45" s="18"/>
      <c r="D45" s="19"/>
      <c r="E45" s="12" t="str">
        <f>Labour!E$398</f>
        <v xml:space="preserve">Under/(Over)funded totex - 25:25 cost sharing - wage growth - construction - real (WWN+) </v>
      </c>
      <c r="F45" s="4">
        <f>Labour!F$398</f>
        <v>0</v>
      </c>
      <c r="G45" s="12" t="str">
        <f>Labour!G$398</f>
        <v>£m</v>
      </c>
      <c r="H45" s="1"/>
    </row>
    <row r="46" spans="1:8" outlineLevel="3" x14ac:dyDescent="0.25">
      <c r="A46" s="11"/>
      <c r="B46" s="11"/>
      <c r="C46" s="18"/>
      <c r="D46" s="19"/>
      <c r="E46" s="12" t="str">
        <f>Labour!E$399</f>
        <v xml:space="preserve">Under/(Over)funded totex - 25:25 cost sharing - wage growth - construction - real (BIO) </v>
      </c>
      <c r="F46" s="4">
        <f>Labour!F$399</f>
        <v>0</v>
      </c>
      <c r="G46" s="12" t="str">
        <f>Labour!G$399</f>
        <v>£m</v>
      </c>
      <c r="H46" s="1"/>
    </row>
    <row r="47" spans="1:8" outlineLevel="3" x14ac:dyDescent="0.25">
      <c r="A47" s="11"/>
      <c r="B47" s="11"/>
      <c r="C47" s="18"/>
      <c r="D47" s="19"/>
      <c r="E47" s="12" t="str">
        <f>Labour!E$400</f>
        <v xml:space="preserve">Under/(Over)funded totex - 25:25 cost sharing - wage growth - construction - real (ADDN1) </v>
      </c>
      <c r="F47" s="4">
        <f>Labour!F$400</f>
        <v>0</v>
      </c>
      <c r="G47" s="12" t="str">
        <f>Labour!G$400</f>
        <v>£m</v>
      </c>
      <c r="H47" s="1"/>
    </row>
    <row r="48" spans="1:8" outlineLevel="3" x14ac:dyDescent="0.25">
      <c r="A48" s="11"/>
      <c r="B48" s="11"/>
      <c r="C48" s="18"/>
      <c r="D48" s="19"/>
      <c r="E48" s="12" t="str">
        <f>Labour!E$401</f>
        <v xml:space="preserve">Under/(Over)funded totex - 25:25 cost sharing - wage growth - construction - real (ADDN2) </v>
      </c>
      <c r="F48" s="4">
        <f>Labour!F$401</f>
        <v>0</v>
      </c>
      <c r="G48" s="12" t="str">
        <f>Labour!G$401</f>
        <v>£m</v>
      </c>
      <c r="H48" s="1"/>
    </row>
    <row r="49" spans="1:8" outlineLevel="2" x14ac:dyDescent="0.25">
      <c r="A49" s="11"/>
      <c r="B49" s="11"/>
      <c r="C49" s="18"/>
      <c r="D49" s="19"/>
      <c r="E49" s="12" t="str">
        <f>'Materials, plant &amp; equipment'!E$237</f>
        <v xml:space="preserve">Under/(Over)funded totex - 25:25 cost sharing - materials, plant &amp; equipment - real (WR) </v>
      </c>
      <c r="F49" s="4">
        <f>'Materials, plant &amp; equipment'!H$237</f>
        <v>0</v>
      </c>
      <c r="G49" s="12" t="str">
        <f>'Materials, plant &amp; equipment'!G$237</f>
        <v>£m</v>
      </c>
      <c r="H49" s="1"/>
    </row>
    <row r="50" spans="1:8" outlineLevel="3" x14ac:dyDescent="0.25">
      <c r="A50" s="11"/>
      <c r="B50" s="11"/>
      <c r="C50" s="18"/>
      <c r="D50" s="19"/>
      <c r="E50" s="12" t="str">
        <f>'Materials, plant &amp; equipment'!E$238</f>
        <v xml:space="preserve">Under/(Over)funded totex - 25:25 cost sharing - materials, plant &amp; equipment - real (WN+) </v>
      </c>
      <c r="F50" s="4">
        <f>'Materials, plant &amp; equipment'!H$238</f>
        <v>0</v>
      </c>
      <c r="G50" s="12" t="str">
        <f>'Materials, plant &amp; equipment'!G$238</f>
        <v>£m</v>
      </c>
      <c r="H50" s="1"/>
    </row>
    <row r="51" spans="1:8" outlineLevel="3" x14ac:dyDescent="0.25">
      <c r="A51" s="11"/>
      <c r="B51" s="11"/>
      <c r="C51" s="18"/>
      <c r="D51" s="19"/>
      <c r="E51" s="12" t="str">
        <f>'Materials, plant &amp; equipment'!E$239</f>
        <v xml:space="preserve">Under/(Over)funded totex - 25:25 cost sharing - materials, plant &amp; equipment - real (WWN+) </v>
      </c>
      <c r="F51" s="4">
        <f>'Materials, plant &amp; equipment'!H$239</f>
        <v>0</v>
      </c>
      <c r="G51" s="12" t="str">
        <f>'Materials, plant &amp; equipment'!G$239</f>
        <v>£m</v>
      </c>
      <c r="H51" s="1"/>
    </row>
    <row r="52" spans="1:8" outlineLevel="3" x14ac:dyDescent="0.25">
      <c r="A52" s="11"/>
      <c r="B52" s="11"/>
      <c r="C52" s="18"/>
      <c r="D52" s="19"/>
      <c r="E52" s="12" t="str">
        <f>'Materials, plant &amp; equipment'!E$240</f>
        <v xml:space="preserve">Under/(Over)funded totex - 25:25 cost sharing - materials, plant &amp; equipment - real (BIO) </v>
      </c>
      <c r="F52" s="4">
        <f>'Materials, plant &amp; equipment'!H$240</f>
        <v>0</v>
      </c>
      <c r="G52" s="12" t="str">
        <f>'Materials, plant &amp; equipment'!G$240</f>
        <v>£m</v>
      </c>
      <c r="H52" s="1"/>
    </row>
    <row r="53" spans="1:8" outlineLevel="3" x14ac:dyDescent="0.25">
      <c r="A53" s="11"/>
      <c r="B53" s="11"/>
      <c r="C53" s="18"/>
      <c r="D53" s="19"/>
      <c r="E53" s="12" t="str">
        <f>'Materials, plant &amp; equipment'!E$241</f>
        <v xml:space="preserve">Under/(Over)funded totex - 25:25 cost sharing - materials, plant &amp; equipment - real (ADDN1) </v>
      </c>
      <c r="F53" s="4">
        <f>'Materials, plant &amp; equipment'!H$241</f>
        <v>0</v>
      </c>
      <c r="G53" s="12" t="str">
        <f>'Materials, plant &amp; equipment'!G$241</f>
        <v>£m</v>
      </c>
      <c r="H53" s="1"/>
    </row>
    <row r="54" spans="1:8" outlineLevel="3" x14ac:dyDescent="0.25">
      <c r="A54" s="11"/>
      <c r="B54" s="11"/>
      <c r="C54" s="18"/>
      <c r="D54" s="19"/>
      <c r="E54" s="12" t="str">
        <f>'Materials, plant &amp; equipment'!E$242</f>
        <v xml:space="preserve">Under/(Over)funded totex - 25:25 cost sharing - materials, plant &amp; equipment - real (ADDN2) </v>
      </c>
      <c r="F54" s="4">
        <f>'Materials, plant &amp; equipment'!H$242</f>
        <v>0</v>
      </c>
      <c r="G54" s="12" t="str">
        <f>'Materials, plant &amp; equipment'!G$242</f>
        <v>£m</v>
      </c>
      <c r="H54" s="1"/>
    </row>
    <row r="55" spans="1:8" outlineLevel="2" x14ac:dyDescent="0.25">
      <c r="A55" s="11"/>
      <c r="B55" s="11"/>
      <c r="C55" s="18"/>
      <c r="D55" s="19"/>
      <c r="E55" s="12" t="str">
        <f>Labour!E$501</f>
        <v xml:space="preserve">Under/(Over)funded totex - 40:10 cost sharing - wage growth - construction - real (WR) </v>
      </c>
      <c r="F55" s="4">
        <f>Labour!F$501</f>
        <v>0</v>
      </c>
      <c r="G55" s="12" t="str">
        <f>Labour!G$501</f>
        <v>£m</v>
      </c>
      <c r="H55" s="1"/>
    </row>
    <row r="56" spans="1:8" outlineLevel="3" x14ac:dyDescent="0.25">
      <c r="A56" s="11"/>
      <c r="B56" s="11"/>
      <c r="C56" s="18"/>
      <c r="D56" s="19"/>
      <c r="E56" s="12" t="str">
        <f>Labour!E$502</f>
        <v xml:space="preserve">Under/(Over)funded totex - 40:10 cost sharing - wage growth - construction - real (WN+) </v>
      </c>
      <c r="F56" s="4">
        <f>Labour!F$502</f>
        <v>0</v>
      </c>
      <c r="G56" s="12" t="str">
        <f>Labour!G$502</f>
        <v>£m</v>
      </c>
      <c r="H56" s="1"/>
    </row>
    <row r="57" spans="1:8" outlineLevel="3" x14ac:dyDescent="0.25">
      <c r="A57" s="11"/>
      <c r="B57" s="11"/>
      <c r="C57" s="18"/>
      <c r="D57" s="19"/>
      <c r="E57" s="12" t="str">
        <f>Labour!E$503</f>
        <v xml:space="preserve">Under/(Over)funded totex - 40:10 cost sharing - wage growth - construction - real (WWN+) </v>
      </c>
      <c r="F57" s="4">
        <f>Labour!F$503</f>
        <v>0</v>
      </c>
      <c r="G57" s="12" t="str">
        <f>Labour!G$503</f>
        <v>£m</v>
      </c>
      <c r="H57" s="1"/>
    </row>
    <row r="58" spans="1:8" outlineLevel="3" x14ac:dyDescent="0.25">
      <c r="A58" s="11"/>
      <c r="B58" s="11"/>
      <c r="C58" s="18"/>
      <c r="D58" s="19"/>
      <c r="E58" s="12" t="str">
        <f>Labour!E$504</f>
        <v xml:space="preserve">Under/(Over)funded totex - 40:10 cost sharing - wage growth - construction - real (BIO) </v>
      </c>
      <c r="F58" s="4">
        <f>Labour!F$504</f>
        <v>0</v>
      </c>
      <c r="G58" s="12" t="str">
        <f>Labour!G$504</f>
        <v>£m</v>
      </c>
      <c r="H58" s="1"/>
    </row>
    <row r="59" spans="1:8" outlineLevel="3" x14ac:dyDescent="0.25">
      <c r="A59" s="11"/>
      <c r="B59" s="11"/>
      <c r="C59" s="18"/>
      <c r="D59" s="19"/>
      <c r="E59" s="12" t="str">
        <f>Labour!E$505</f>
        <v xml:space="preserve">Under/(Over)funded totex - 40:10 cost sharing - wage growth - construction - real (ADDN1) </v>
      </c>
      <c r="F59" s="4">
        <f>Labour!F$505</f>
        <v>0</v>
      </c>
      <c r="G59" s="12" t="str">
        <f>Labour!G$505</f>
        <v>£m</v>
      </c>
      <c r="H59" s="1"/>
    </row>
    <row r="60" spans="1:8" outlineLevel="3" x14ac:dyDescent="0.25">
      <c r="A60" s="11"/>
      <c r="B60" s="11"/>
      <c r="C60" s="18"/>
      <c r="D60" s="19"/>
      <c r="E60" s="12" t="str">
        <f>Labour!E$506</f>
        <v xml:space="preserve">Under/(Over)funded totex - 40:10 cost sharing - wage growth - construction - real (ADDN2) </v>
      </c>
      <c r="F60" s="4">
        <f>Labour!F$506</f>
        <v>0</v>
      </c>
      <c r="G60" s="12" t="str">
        <f>Labour!G$506</f>
        <v>£m</v>
      </c>
      <c r="H60" s="1"/>
    </row>
    <row r="61" spans="1:8" outlineLevel="2" x14ac:dyDescent="0.25">
      <c r="A61" s="11"/>
      <c r="B61" s="11"/>
      <c r="C61" s="18"/>
      <c r="D61" s="19"/>
      <c r="E61" s="12" t="str">
        <f>'Materials, plant &amp; equipment'!E$342</f>
        <v xml:space="preserve">Under/(Over)funded totex - 40:10 cost sharing - materials, plant &amp; equipment - real (WR) </v>
      </c>
      <c r="F61" s="4">
        <f>'Materials, plant &amp; equipment'!H$342</f>
        <v>0</v>
      </c>
      <c r="G61" s="12" t="str">
        <f>'Materials, plant &amp; equipment'!G$342</f>
        <v>£m</v>
      </c>
      <c r="H61" s="1"/>
    </row>
    <row r="62" spans="1:8" outlineLevel="3" x14ac:dyDescent="0.25">
      <c r="A62" s="11"/>
      <c r="B62" s="11"/>
      <c r="C62" s="18"/>
      <c r="D62" s="19"/>
      <c r="E62" s="12" t="str">
        <f>'Materials, plant &amp; equipment'!E$343</f>
        <v xml:space="preserve">Under/(Over)funded totex - 40:10 cost sharing - materials, plant &amp; equipment - real (WN+) </v>
      </c>
      <c r="F62" s="4">
        <f>'Materials, plant &amp; equipment'!H$343</f>
        <v>0</v>
      </c>
      <c r="G62" s="12" t="str">
        <f>'Materials, plant &amp; equipment'!G$343</f>
        <v>£m</v>
      </c>
      <c r="H62" s="1"/>
    </row>
    <row r="63" spans="1:8" outlineLevel="3" x14ac:dyDescent="0.25">
      <c r="A63" s="11"/>
      <c r="B63" s="11"/>
      <c r="C63" s="18"/>
      <c r="D63" s="19"/>
      <c r="E63" s="12" t="str">
        <f>'Materials, plant &amp; equipment'!E$344</f>
        <v xml:space="preserve">Under/(Over)funded totex - 40:10 cost sharing - materials, plant &amp; equipment - real (WWN+) </v>
      </c>
      <c r="F63" s="4">
        <f>'Materials, plant &amp; equipment'!H$344</f>
        <v>0</v>
      </c>
      <c r="G63" s="12" t="str">
        <f>'Materials, plant &amp; equipment'!G$344</f>
        <v>£m</v>
      </c>
      <c r="H63" s="1"/>
    </row>
    <row r="64" spans="1:8" outlineLevel="3" x14ac:dyDescent="0.25">
      <c r="A64" s="11"/>
      <c r="B64" s="11"/>
      <c r="C64" s="18"/>
      <c r="D64" s="19"/>
      <c r="E64" s="12" t="str">
        <f>'Materials, plant &amp; equipment'!E$345</f>
        <v xml:space="preserve">Under/(Over)funded totex - 40:10 cost sharing - materials, plant &amp; equipment - real (BIO) </v>
      </c>
      <c r="F64" s="4">
        <f>'Materials, plant &amp; equipment'!H$345</f>
        <v>0</v>
      </c>
      <c r="G64" s="12" t="str">
        <f>'Materials, plant &amp; equipment'!G$345</f>
        <v>£m</v>
      </c>
      <c r="H64" s="1"/>
    </row>
    <row r="65" spans="1:8" outlineLevel="3" x14ac:dyDescent="0.25">
      <c r="A65" s="11"/>
      <c r="B65" s="11"/>
      <c r="C65" s="18"/>
      <c r="D65" s="19"/>
      <c r="E65" s="12" t="str">
        <f>'Materials, plant &amp; equipment'!E$346</f>
        <v xml:space="preserve">Under/(Over)funded totex - 40:10 cost sharing - materials, plant &amp; equipment - real (ADDN1) </v>
      </c>
      <c r="F65" s="4">
        <f>'Materials, plant &amp; equipment'!H$346</f>
        <v>0</v>
      </c>
      <c r="G65" s="12" t="str">
        <f>'Materials, plant &amp; equipment'!G$346</f>
        <v>£m</v>
      </c>
      <c r="H65" s="1"/>
    </row>
    <row r="66" spans="1:8" outlineLevel="3" x14ac:dyDescent="0.25">
      <c r="A66" s="11"/>
      <c r="B66" s="11"/>
      <c r="C66" s="18"/>
      <c r="D66" s="19"/>
      <c r="E66" s="12" t="str">
        <f>'Materials, plant &amp; equipment'!E$347</f>
        <v xml:space="preserve">Under/(Over)funded totex - 40:10 cost sharing - materials, plant &amp; equipment - real (ADDN2) </v>
      </c>
      <c r="F66" s="4">
        <f>'Materials, plant &amp; equipment'!H$347</f>
        <v>0</v>
      </c>
      <c r="G66" s="12" t="str">
        <f>'Materials, plant &amp; equipment'!G$347</f>
        <v>£m</v>
      </c>
      <c r="H66" s="1"/>
    </row>
    <row r="67" spans="1:8" outlineLevel="2" x14ac:dyDescent="0.25">
      <c r="E67" s="23" t="s">
        <v>791</v>
      </c>
      <c r="F67" s="1">
        <f t="shared" ref="F67:F72" si="1">SUM($F31,$F37,$F43,$F49,$F55,$F61)</f>
        <v>0</v>
      </c>
      <c r="G67" s="23" t="s">
        <v>148</v>
      </c>
      <c r="H67" s="1"/>
    </row>
    <row r="68" spans="1:8" outlineLevel="3" x14ac:dyDescent="0.25">
      <c r="E68" s="23" t="s">
        <v>792</v>
      </c>
      <c r="F68" s="1">
        <f t="shared" si="1"/>
        <v>0</v>
      </c>
      <c r="G68" s="23" t="s">
        <v>148</v>
      </c>
      <c r="H68" s="1"/>
    </row>
    <row r="69" spans="1:8" outlineLevel="3" x14ac:dyDescent="0.25">
      <c r="E69" s="23" t="s">
        <v>793</v>
      </c>
      <c r="F69" s="1">
        <f t="shared" si="1"/>
        <v>0</v>
      </c>
      <c r="G69" s="23" t="s">
        <v>148</v>
      </c>
      <c r="H69" s="1"/>
    </row>
    <row r="70" spans="1:8" outlineLevel="3" x14ac:dyDescent="0.25">
      <c r="E70" s="23" t="s">
        <v>794</v>
      </c>
      <c r="F70" s="1">
        <f t="shared" si="1"/>
        <v>0</v>
      </c>
      <c r="G70" s="23" t="s">
        <v>148</v>
      </c>
      <c r="H70" s="1"/>
    </row>
    <row r="71" spans="1:8" outlineLevel="3" x14ac:dyDescent="0.25">
      <c r="E71" s="23" t="s">
        <v>795</v>
      </c>
      <c r="F71" s="1">
        <f t="shared" si="1"/>
        <v>0</v>
      </c>
      <c r="G71" s="23" t="s">
        <v>148</v>
      </c>
      <c r="H71" s="1"/>
    </row>
    <row r="72" spans="1:8" outlineLevel="3" x14ac:dyDescent="0.25">
      <c r="E72" s="23" t="s">
        <v>796</v>
      </c>
      <c r="F72" s="1">
        <f t="shared" si="1"/>
        <v>0</v>
      </c>
      <c r="G72" s="23" t="s">
        <v>148</v>
      </c>
      <c r="H72" s="1"/>
    </row>
    <row r="73" spans="1:8" outlineLevel="1" x14ac:dyDescent="0.25"/>
    <row r="74" spans="1:8" outlineLevel="1" x14ac:dyDescent="0.25"/>
    <row r="75" spans="1:8" outlineLevel="1" x14ac:dyDescent="0.25">
      <c r="B75" s="22" t="s">
        <v>797</v>
      </c>
    </row>
    <row r="76" spans="1:8" outlineLevel="2" x14ac:dyDescent="0.25">
      <c r="E76" s="23" t="str">
        <f t="shared" ref="E76:G76" si="2">E$22</f>
        <v xml:space="preserve">Under/(Over)funded totex - base - real (WR) </v>
      </c>
      <c r="F76" s="1">
        <f t="shared" si="2"/>
        <v>0</v>
      </c>
      <c r="G76" s="23" t="str">
        <f t="shared" si="2"/>
        <v>£m</v>
      </c>
      <c r="H76" s="1"/>
    </row>
    <row r="77" spans="1:8" outlineLevel="3" x14ac:dyDescent="0.25">
      <c r="E77" s="23" t="str">
        <f t="shared" ref="E77:G77" si="3">E$23</f>
        <v xml:space="preserve">Under/(Over)funded totex - base - real (WN+) </v>
      </c>
      <c r="F77" s="1">
        <f t="shared" si="3"/>
        <v>0</v>
      </c>
      <c r="G77" s="23" t="str">
        <f t="shared" si="3"/>
        <v>£m</v>
      </c>
      <c r="H77" s="1"/>
    </row>
    <row r="78" spans="1:8" outlineLevel="3" x14ac:dyDescent="0.25">
      <c r="E78" s="23" t="str">
        <f t="shared" ref="E78:G78" si="4">E$24</f>
        <v xml:space="preserve">Under/(Over)funded totex - base - real (WWN+) </v>
      </c>
      <c r="F78" s="1">
        <f t="shared" si="4"/>
        <v>0</v>
      </c>
      <c r="G78" s="23" t="str">
        <f t="shared" si="4"/>
        <v>£m</v>
      </c>
      <c r="H78" s="1"/>
    </row>
    <row r="79" spans="1:8" outlineLevel="3" x14ac:dyDescent="0.25">
      <c r="E79" s="23" t="str">
        <f t="shared" ref="E79:G79" si="5">E$25</f>
        <v xml:space="preserve">Under/(Over)funded totex - base - real (BIO) </v>
      </c>
      <c r="F79" s="1">
        <f t="shared" si="5"/>
        <v>0</v>
      </c>
      <c r="G79" s="23" t="str">
        <f t="shared" si="5"/>
        <v>£m</v>
      </c>
      <c r="H79" s="1"/>
    </row>
    <row r="80" spans="1:8" outlineLevel="3" x14ac:dyDescent="0.25">
      <c r="E80" s="23" t="str">
        <f t="shared" ref="E80:G80" si="6">E$26</f>
        <v xml:space="preserve">Under/(Over)funded totex - base - real (ADDN1) </v>
      </c>
      <c r="F80" s="1">
        <f t="shared" si="6"/>
        <v>0</v>
      </c>
      <c r="G80" s="23" t="str">
        <f t="shared" si="6"/>
        <v>£m</v>
      </c>
      <c r="H80" s="1"/>
    </row>
    <row r="81" spans="1:8" outlineLevel="3" x14ac:dyDescent="0.25">
      <c r="E81" s="23" t="str">
        <f t="shared" ref="E81:G81" si="7">E$27</f>
        <v xml:space="preserve">Under/(Over)funded totex - base - real (ADDN2) </v>
      </c>
      <c r="F81" s="1">
        <f t="shared" si="7"/>
        <v>0</v>
      </c>
      <c r="G81" s="23" t="str">
        <f t="shared" si="7"/>
        <v>£m</v>
      </c>
      <c r="H81" s="1"/>
    </row>
    <row r="82" spans="1:8" outlineLevel="2" x14ac:dyDescent="0.25">
      <c r="A82" s="11"/>
      <c r="B82" s="11"/>
      <c r="C82" s="18"/>
      <c r="D82" s="19"/>
      <c r="E82" s="12" t="str">
        <f>Inputs!E176</f>
        <v>Opex percentage - base (WR)</v>
      </c>
      <c r="F82" s="12">
        <f>Inputs!F176</f>
        <v>0</v>
      </c>
      <c r="G82" s="12" t="str">
        <f>Inputs!G176</f>
        <v>%</v>
      </c>
      <c r="H82" s="2"/>
    </row>
    <row r="83" spans="1:8" outlineLevel="2" x14ac:dyDescent="0.25">
      <c r="A83" s="11"/>
      <c r="B83" s="11"/>
      <c r="C83" s="18"/>
      <c r="D83" s="19"/>
      <c r="E83" s="12" t="str">
        <f>Inputs!E177</f>
        <v>Opex percentage - base (WN+)</v>
      </c>
      <c r="F83" s="12">
        <f>Inputs!F177</f>
        <v>0</v>
      </c>
      <c r="G83" s="12" t="str">
        <f>Inputs!G177</f>
        <v>%</v>
      </c>
      <c r="H83" s="2"/>
    </row>
    <row r="84" spans="1:8" outlineLevel="2" x14ac:dyDescent="0.25">
      <c r="A84" s="11"/>
      <c r="B84" s="11"/>
      <c r="C84" s="18"/>
      <c r="D84" s="19"/>
      <c r="E84" s="12" t="str">
        <f>Inputs!E178</f>
        <v>Opex percentage - base (WWN+)</v>
      </c>
      <c r="F84" s="12">
        <f>Inputs!F178</f>
        <v>0</v>
      </c>
      <c r="G84" s="12" t="str">
        <f>Inputs!G178</f>
        <v>%</v>
      </c>
      <c r="H84" s="2"/>
    </row>
    <row r="85" spans="1:8" outlineLevel="2" x14ac:dyDescent="0.25">
      <c r="A85" s="11"/>
      <c r="B85" s="11"/>
      <c r="C85" s="18"/>
      <c r="D85" s="19"/>
      <c r="E85" s="12" t="str">
        <f>Inputs!E179</f>
        <v>Opex percentage - base (BIO)</v>
      </c>
      <c r="F85" s="12">
        <f>Inputs!F179</f>
        <v>0</v>
      </c>
      <c r="G85" s="12" t="str">
        <f>Inputs!G179</f>
        <v>%</v>
      </c>
      <c r="H85" s="2"/>
    </row>
    <row r="86" spans="1:8" outlineLevel="2" x14ac:dyDescent="0.25">
      <c r="A86" s="11"/>
      <c r="B86" s="11"/>
      <c r="C86" s="18"/>
      <c r="D86" s="19"/>
      <c r="E86" s="12" t="str">
        <f>Inputs!E180</f>
        <v>Opex percentage - base (ADDN1)</v>
      </c>
      <c r="F86" s="12">
        <f>Inputs!F180</f>
        <v>0</v>
      </c>
      <c r="G86" s="12" t="str">
        <f>Inputs!G180</f>
        <v>%</v>
      </c>
      <c r="H86" s="2"/>
    </row>
    <row r="87" spans="1:8" outlineLevel="2" x14ac:dyDescent="0.25">
      <c r="A87" s="11"/>
      <c r="B87" s="11"/>
      <c r="C87" s="18"/>
      <c r="D87" s="19"/>
      <c r="E87" s="12" t="str">
        <f>Inputs!E181</f>
        <v>Opex percentage - base (ADDN2)</v>
      </c>
      <c r="F87" s="12">
        <f>Inputs!F181</f>
        <v>0</v>
      </c>
      <c r="G87" s="12" t="str">
        <f>Inputs!G181</f>
        <v>%</v>
      </c>
      <c r="H87" s="2"/>
    </row>
    <row r="88" spans="1:8" outlineLevel="2" x14ac:dyDescent="0.25">
      <c r="E88" s="23" t="s">
        <v>798</v>
      </c>
      <c r="F88" s="1">
        <f>(1-$F82)*$F76</f>
        <v>0</v>
      </c>
      <c r="G88" s="23" t="s">
        <v>148</v>
      </c>
      <c r="H88" s="1"/>
    </row>
    <row r="89" spans="1:8" outlineLevel="3" x14ac:dyDescent="0.25">
      <c r="E89" s="23" t="s">
        <v>799</v>
      </c>
      <c r="F89" s="1">
        <f t="shared" ref="F89:F93" si="8">(1-$F83)*$F77</f>
        <v>0</v>
      </c>
      <c r="G89" s="23" t="s">
        <v>148</v>
      </c>
      <c r="H89" s="1"/>
    </row>
    <row r="90" spans="1:8" outlineLevel="3" x14ac:dyDescent="0.25">
      <c r="E90" s="23" t="s">
        <v>800</v>
      </c>
      <c r="F90" s="1">
        <f t="shared" si="8"/>
        <v>0</v>
      </c>
      <c r="G90" s="23" t="s">
        <v>148</v>
      </c>
      <c r="H90" s="1"/>
    </row>
    <row r="91" spans="1:8" outlineLevel="3" x14ac:dyDescent="0.25">
      <c r="E91" s="23" t="s">
        <v>801</v>
      </c>
      <c r="F91" s="1">
        <f t="shared" si="8"/>
        <v>0</v>
      </c>
      <c r="G91" s="23" t="s">
        <v>148</v>
      </c>
      <c r="H91" s="1"/>
    </row>
    <row r="92" spans="1:8" outlineLevel="3" x14ac:dyDescent="0.25">
      <c r="E92" s="23" t="s">
        <v>802</v>
      </c>
      <c r="F92" s="1">
        <f t="shared" si="8"/>
        <v>0</v>
      </c>
      <c r="G92" s="23" t="s">
        <v>148</v>
      </c>
      <c r="H92" s="1"/>
    </row>
    <row r="93" spans="1:8" outlineLevel="3" x14ac:dyDescent="0.25">
      <c r="E93" s="23" t="s">
        <v>803</v>
      </c>
      <c r="F93" s="1">
        <f t="shared" si="8"/>
        <v>0</v>
      </c>
      <c r="G93" s="23" t="s">
        <v>148</v>
      </c>
      <c r="H93" s="1"/>
    </row>
    <row r="94" spans="1:8" outlineLevel="1" x14ac:dyDescent="0.25"/>
    <row r="95" spans="1:8" outlineLevel="1" x14ac:dyDescent="0.25"/>
    <row r="96" spans="1:8" outlineLevel="1" x14ac:dyDescent="0.25">
      <c r="B96" s="22" t="s">
        <v>804</v>
      </c>
    </row>
    <row r="97" spans="1:8" outlineLevel="2" x14ac:dyDescent="0.25">
      <c r="E97" s="23" t="str">
        <f t="shared" ref="E97:G97" si="9">E$67</f>
        <v xml:space="preserve">Under/(Over)funded totex - enhancement - real (WR) </v>
      </c>
      <c r="F97" s="1">
        <f t="shared" si="9"/>
        <v>0</v>
      </c>
      <c r="G97" s="23" t="str">
        <f t="shared" si="9"/>
        <v>£m</v>
      </c>
      <c r="H97" s="1"/>
    </row>
    <row r="98" spans="1:8" outlineLevel="3" x14ac:dyDescent="0.25">
      <c r="E98" s="23" t="str">
        <f t="shared" ref="E98:G98" si="10">E$68</f>
        <v xml:space="preserve">Under/(Over)funded totex - enhancement - real (WN+) </v>
      </c>
      <c r="F98" s="1">
        <f t="shared" si="10"/>
        <v>0</v>
      </c>
      <c r="G98" s="23" t="str">
        <f t="shared" si="10"/>
        <v>£m</v>
      </c>
      <c r="H98" s="1"/>
    </row>
    <row r="99" spans="1:8" outlineLevel="3" x14ac:dyDescent="0.25">
      <c r="E99" s="23" t="str">
        <f t="shared" ref="E99:G99" si="11">E$69</f>
        <v xml:space="preserve">Under/(Over)funded totex - enhancement - real (WWN+) </v>
      </c>
      <c r="F99" s="1">
        <f t="shared" si="11"/>
        <v>0</v>
      </c>
      <c r="G99" s="23" t="str">
        <f t="shared" si="11"/>
        <v>£m</v>
      </c>
      <c r="H99" s="1"/>
    </row>
    <row r="100" spans="1:8" outlineLevel="3" x14ac:dyDescent="0.25">
      <c r="E100" s="23" t="str">
        <f t="shared" ref="E100:G100" si="12">E$70</f>
        <v xml:space="preserve">Under/(Over)funded totex - enhancement - real (BIO) </v>
      </c>
      <c r="F100" s="1">
        <f t="shared" si="12"/>
        <v>0</v>
      </c>
      <c r="G100" s="23" t="str">
        <f t="shared" si="12"/>
        <v>£m</v>
      </c>
      <c r="H100" s="1"/>
    </row>
    <row r="101" spans="1:8" outlineLevel="3" x14ac:dyDescent="0.25">
      <c r="E101" s="23" t="str">
        <f t="shared" ref="E101:G101" si="13">E$71</f>
        <v xml:space="preserve">Under/(Over)funded totex - enhancement - real (ADDN1) </v>
      </c>
      <c r="F101" s="1">
        <f t="shared" si="13"/>
        <v>0</v>
      </c>
      <c r="G101" s="23" t="str">
        <f t="shared" si="13"/>
        <v>£m</v>
      </c>
      <c r="H101" s="1"/>
    </row>
    <row r="102" spans="1:8" outlineLevel="3" x14ac:dyDescent="0.25">
      <c r="E102" s="23" t="str">
        <f t="shared" ref="E102:G102" si="14">E$72</f>
        <v xml:space="preserve">Under/(Over)funded totex - enhancement - real (ADDN2) </v>
      </c>
      <c r="F102" s="1">
        <f t="shared" si="14"/>
        <v>0</v>
      </c>
      <c r="G102" s="23" t="str">
        <f t="shared" si="14"/>
        <v>£m</v>
      </c>
      <c r="H102" s="1"/>
    </row>
    <row r="103" spans="1:8" outlineLevel="2" x14ac:dyDescent="0.25">
      <c r="A103" s="11"/>
      <c r="B103" s="11"/>
      <c r="C103" s="18"/>
      <c r="D103" s="19"/>
      <c r="E103" s="12" t="str">
        <f>Inputs!E182</f>
        <v>Opex percentage - enhancement (WR)</v>
      </c>
      <c r="F103" s="12">
        <f>Inputs!F182</f>
        <v>0</v>
      </c>
      <c r="G103" s="12" t="str">
        <f>Inputs!G182</f>
        <v>%</v>
      </c>
      <c r="H103" s="2"/>
    </row>
    <row r="104" spans="1:8" outlineLevel="2" x14ac:dyDescent="0.25">
      <c r="A104" s="11"/>
      <c r="B104" s="11"/>
      <c r="C104" s="18"/>
      <c r="D104" s="19"/>
      <c r="E104" s="12" t="str">
        <f>Inputs!E183</f>
        <v>Opex percentage - enhancement (WN+)</v>
      </c>
      <c r="F104" s="12">
        <f>Inputs!F183</f>
        <v>0</v>
      </c>
      <c r="G104" s="12" t="str">
        <f>Inputs!G183</f>
        <v>%</v>
      </c>
      <c r="H104" s="2"/>
    </row>
    <row r="105" spans="1:8" outlineLevel="2" x14ac:dyDescent="0.25">
      <c r="A105" s="11"/>
      <c r="B105" s="11"/>
      <c r="C105" s="18"/>
      <c r="D105" s="19"/>
      <c r="E105" s="12" t="str">
        <f>Inputs!E184</f>
        <v>Opex percentage - enhancement (WWN+)</v>
      </c>
      <c r="F105" s="12">
        <f>Inputs!F184</f>
        <v>0</v>
      </c>
      <c r="G105" s="12" t="str">
        <f>Inputs!G184</f>
        <v>%</v>
      </c>
      <c r="H105" s="2"/>
    </row>
    <row r="106" spans="1:8" outlineLevel="2" x14ac:dyDescent="0.25">
      <c r="A106" s="11"/>
      <c r="B106" s="11"/>
      <c r="C106" s="18"/>
      <c r="D106" s="19"/>
      <c r="E106" s="12" t="str">
        <f>Inputs!E185</f>
        <v>Opex percentage - enhancement (BIO)</v>
      </c>
      <c r="F106" s="12">
        <f>Inputs!F185</f>
        <v>0</v>
      </c>
      <c r="G106" s="12" t="str">
        <f>Inputs!G185</f>
        <v>%</v>
      </c>
      <c r="H106" s="2"/>
    </row>
    <row r="107" spans="1:8" outlineLevel="2" x14ac:dyDescent="0.25">
      <c r="A107" s="11"/>
      <c r="B107" s="11"/>
      <c r="C107" s="18"/>
      <c r="D107" s="19"/>
      <c r="E107" s="12" t="str">
        <f>Inputs!E186</f>
        <v>Opex percentage - enhancement (ADDN1)</v>
      </c>
      <c r="F107" s="12">
        <f>Inputs!F186</f>
        <v>0</v>
      </c>
      <c r="G107" s="12" t="str">
        <f>Inputs!G186</f>
        <v>%</v>
      </c>
      <c r="H107" s="2"/>
    </row>
    <row r="108" spans="1:8" outlineLevel="2" x14ac:dyDescent="0.25">
      <c r="A108" s="11"/>
      <c r="B108" s="11"/>
      <c r="C108" s="18"/>
      <c r="D108" s="19"/>
      <c r="E108" s="12" t="str">
        <f>Inputs!E187</f>
        <v>Opex percentage - enhancement (ADDN2)</v>
      </c>
      <c r="F108" s="12">
        <f>Inputs!F187</f>
        <v>0</v>
      </c>
      <c r="G108" s="12" t="str">
        <f>Inputs!G187</f>
        <v>%</v>
      </c>
      <c r="H108" s="2"/>
    </row>
    <row r="109" spans="1:8" outlineLevel="2" x14ac:dyDescent="0.25">
      <c r="E109" s="23" t="s">
        <v>805</v>
      </c>
      <c r="F109" s="1">
        <f>(1-$F103)*$F97</f>
        <v>0</v>
      </c>
      <c r="G109" s="23" t="s">
        <v>148</v>
      </c>
      <c r="H109" s="1"/>
    </row>
    <row r="110" spans="1:8" outlineLevel="3" x14ac:dyDescent="0.25">
      <c r="E110" s="23" t="s">
        <v>806</v>
      </c>
      <c r="F110" s="1">
        <f t="shared" ref="F110:F114" si="15">(1-$F104)*$F98</f>
        <v>0</v>
      </c>
      <c r="G110" s="23" t="s">
        <v>148</v>
      </c>
      <c r="H110" s="1"/>
    </row>
    <row r="111" spans="1:8" outlineLevel="3" x14ac:dyDescent="0.25">
      <c r="E111" s="23" t="s">
        <v>807</v>
      </c>
      <c r="F111" s="1">
        <f t="shared" si="15"/>
        <v>0</v>
      </c>
      <c r="G111" s="23" t="s">
        <v>148</v>
      </c>
      <c r="H111" s="1"/>
    </row>
    <row r="112" spans="1:8" outlineLevel="3" x14ac:dyDescent="0.25">
      <c r="E112" s="23" t="s">
        <v>808</v>
      </c>
      <c r="F112" s="1">
        <f t="shared" si="15"/>
        <v>0</v>
      </c>
      <c r="G112" s="23" t="s">
        <v>148</v>
      </c>
      <c r="H112" s="1"/>
    </row>
    <row r="113" spans="1:8" outlineLevel="3" x14ac:dyDescent="0.25">
      <c r="E113" s="23" t="s">
        <v>809</v>
      </c>
      <c r="F113" s="1">
        <f t="shared" si="15"/>
        <v>0</v>
      </c>
      <c r="G113" s="23" t="s">
        <v>148</v>
      </c>
      <c r="H113" s="1"/>
    </row>
    <row r="114" spans="1:8" outlineLevel="3" x14ac:dyDescent="0.25">
      <c r="E114" s="23" t="s">
        <v>810</v>
      </c>
      <c r="F114" s="1">
        <f t="shared" si="15"/>
        <v>0</v>
      </c>
      <c r="G114" s="23" t="s">
        <v>148</v>
      </c>
      <c r="H114" s="1"/>
    </row>
    <row r="115" spans="1:8" outlineLevel="1" x14ac:dyDescent="0.25"/>
    <row r="116" spans="1:8" outlineLevel="1" x14ac:dyDescent="0.25"/>
    <row r="117" spans="1:8" outlineLevel="1" x14ac:dyDescent="0.25">
      <c r="B117" s="22" t="s">
        <v>811</v>
      </c>
    </row>
    <row r="118" spans="1:8" outlineLevel="2" x14ac:dyDescent="0.25">
      <c r="E118" s="23" t="str">
        <f t="shared" ref="E118:G118" si="16">E$22</f>
        <v xml:space="preserve">Under/(Over)funded totex - base - real (WR) </v>
      </c>
      <c r="F118" s="1">
        <f t="shared" si="16"/>
        <v>0</v>
      </c>
      <c r="G118" s="23" t="str">
        <f t="shared" si="16"/>
        <v>£m</v>
      </c>
      <c r="H118" s="1"/>
    </row>
    <row r="119" spans="1:8" outlineLevel="3" x14ac:dyDescent="0.25">
      <c r="E119" s="23" t="str">
        <f t="shared" ref="E119:G119" si="17">E$23</f>
        <v xml:space="preserve">Under/(Over)funded totex - base - real (WN+) </v>
      </c>
      <c r="F119" s="1">
        <f t="shared" si="17"/>
        <v>0</v>
      </c>
      <c r="G119" s="23" t="str">
        <f t="shared" si="17"/>
        <v>£m</v>
      </c>
      <c r="H119" s="1"/>
    </row>
    <row r="120" spans="1:8" outlineLevel="3" x14ac:dyDescent="0.25">
      <c r="E120" s="23" t="str">
        <f t="shared" ref="E120:G120" si="18">E$24</f>
        <v xml:space="preserve">Under/(Over)funded totex - base - real (WWN+) </v>
      </c>
      <c r="F120" s="1">
        <f t="shared" si="18"/>
        <v>0</v>
      </c>
      <c r="G120" s="23" t="str">
        <f t="shared" si="18"/>
        <v>£m</v>
      </c>
      <c r="H120" s="1"/>
    </row>
    <row r="121" spans="1:8" outlineLevel="3" x14ac:dyDescent="0.25">
      <c r="E121" s="23" t="str">
        <f t="shared" ref="E121:G121" si="19">E$25</f>
        <v xml:space="preserve">Under/(Over)funded totex - base - real (BIO) </v>
      </c>
      <c r="F121" s="1">
        <f t="shared" si="19"/>
        <v>0</v>
      </c>
      <c r="G121" s="23" t="str">
        <f t="shared" si="19"/>
        <v>£m</v>
      </c>
      <c r="H121" s="1"/>
    </row>
    <row r="122" spans="1:8" outlineLevel="3" x14ac:dyDescent="0.25">
      <c r="E122" s="23" t="str">
        <f t="shared" ref="E122:G122" si="20">E$26</f>
        <v xml:space="preserve">Under/(Over)funded totex - base - real (ADDN1) </v>
      </c>
      <c r="F122" s="1">
        <f t="shared" si="20"/>
        <v>0</v>
      </c>
      <c r="G122" s="23" t="str">
        <f t="shared" si="20"/>
        <v>£m</v>
      </c>
      <c r="H122" s="1"/>
    </row>
    <row r="123" spans="1:8" outlineLevel="3" x14ac:dyDescent="0.25">
      <c r="E123" s="23" t="str">
        <f t="shared" ref="E123:G123" si="21">E$27</f>
        <v xml:space="preserve">Under/(Over)funded totex - base - real (ADDN2) </v>
      </c>
      <c r="F123" s="1">
        <f t="shared" si="21"/>
        <v>0</v>
      </c>
      <c r="G123" s="23" t="str">
        <f t="shared" si="21"/>
        <v>£m</v>
      </c>
      <c r="H123" s="1"/>
    </row>
    <row r="124" spans="1:8" outlineLevel="2" x14ac:dyDescent="0.25">
      <c r="A124" s="11"/>
      <c r="B124" s="11"/>
      <c r="C124" s="18"/>
      <c r="D124" s="19"/>
      <c r="E124" s="12" t="str">
        <f>Inputs!E176</f>
        <v>Opex percentage - base (WR)</v>
      </c>
      <c r="F124" s="12">
        <f>Inputs!F176</f>
        <v>0</v>
      </c>
      <c r="G124" s="12" t="str">
        <f>Inputs!G176</f>
        <v>%</v>
      </c>
      <c r="H124" s="2"/>
    </row>
    <row r="125" spans="1:8" outlineLevel="2" x14ac:dyDescent="0.25">
      <c r="A125" s="11"/>
      <c r="B125" s="11"/>
      <c r="C125" s="18"/>
      <c r="D125" s="19"/>
      <c r="E125" s="12" t="str">
        <f>Inputs!E177</f>
        <v>Opex percentage - base (WN+)</v>
      </c>
      <c r="F125" s="12">
        <f>Inputs!F177</f>
        <v>0</v>
      </c>
      <c r="G125" s="12" t="str">
        <f>Inputs!G177</f>
        <v>%</v>
      </c>
      <c r="H125" s="2"/>
    </row>
    <row r="126" spans="1:8" outlineLevel="2" x14ac:dyDescent="0.25">
      <c r="A126" s="11"/>
      <c r="B126" s="11"/>
      <c r="C126" s="18"/>
      <c r="D126" s="19"/>
      <c r="E126" s="12" t="str">
        <f>Inputs!E178</f>
        <v>Opex percentage - base (WWN+)</v>
      </c>
      <c r="F126" s="12">
        <f>Inputs!F178</f>
        <v>0</v>
      </c>
      <c r="G126" s="12" t="str">
        <f>Inputs!G178</f>
        <v>%</v>
      </c>
      <c r="H126" s="2"/>
    </row>
    <row r="127" spans="1:8" outlineLevel="2" x14ac:dyDescent="0.25">
      <c r="A127" s="11"/>
      <c r="B127" s="11"/>
      <c r="C127" s="18"/>
      <c r="D127" s="19"/>
      <c r="E127" s="12" t="str">
        <f>Inputs!E179</f>
        <v>Opex percentage - base (BIO)</v>
      </c>
      <c r="F127" s="12">
        <f>Inputs!F179</f>
        <v>0</v>
      </c>
      <c r="G127" s="12" t="str">
        <f>Inputs!G179</f>
        <v>%</v>
      </c>
      <c r="H127" s="2"/>
    </row>
    <row r="128" spans="1:8" outlineLevel="2" x14ac:dyDescent="0.25">
      <c r="A128" s="11"/>
      <c r="B128" s="11"/>
      <c r="C128" s="18"/>
      <c r="D128" s="19"/>
      <c r="E128" s="12" t="str">
        <f>Inputs!E180</f>
        <v>Opex percentage - base (ADDN1)</v>
      </c>
      <c r="F128" s="12">
        <f>Inputs!F180</f>
        <v>0</v>
      </c>
      <c r="G128" s="12" t="str">
        <f>Inputs!G180</f>
        <v>%</v>
      </c>
      <c r="H128" s="2"/>
    </row>
    <row r="129" spans="1:8" outlineLevel="2" x14ac:dyDescent="0.25">
      <c r="A129" s="11"/>
      <c r="B129" s="11"/>
      <c r="C129" s="18"/>
      <c r="D129" s="19"/>
      <c r="E129" s="12" t="str">
        <f>Inputs!E181</f>
        <v>Opex percentage - base (ADDN2)</v>
      </c>
      <c r="F129" s="12">
        <f>Inputs!F181</f>
        <v>0</v>
      </c>
      <c r="G129" s="12" t="str">
        <f>Inputs!G181</f>
        <v>%</v>
      </c>
      <c r="H129" s="2"/>
    </row>
    <row r="130" spans="1:8" outlineLevel="2" x14ac:dyDescent="0.25">
      <c r="E130" s="23" t="s">
        <v>812</v>
      </c>
      <c r="F130" s="1">
        <f>$F124*$F118</f>
        <v>0</v>
      </c>
      <c r="G130" s="23" t="s">
        <v>148</v>
      </c>
      <c r="H130" s="1"/>
    </row>
    <row r="131" spans="1:8" outlineLevel="3" x14ac:dyDescent="0.25">
      <c r="E131" s="23" t="s">
        <v>813</v>
      </c>
      <c r="F131" s="1">
        <f t="shared" ref="F131:F135" si="22">$F125*$F119</f>
        <v>0</v>
      </c>
      <c r="G131" s="23" t="s">
        <v>148</v>
      </c>
      <c r="H131" s="1"/>
    </row>
    <row r="132" spans="1:8" outlineLevel="3" x14ac:dyDescent="0.25">
      <c r="E132" s="23" t="s">
        <v>814</v>
      </c>
      <c r="F132" s="1">
        <f t="shared" si="22"/>
        <v>0</v>
      </c>
      <c r="G132" s="23" t="s">
        <v>148</v>
      </c>
      <c r="H132" s="1"/>
    </row>
    <row r="133" spans="1:8" outlineLevel="3" x14ac:dyDescent="0.25">
      <c r="E133" s="23" t="s">
        <v>815</v>
      </c>
      <c r="F133" s="1">
        <f t="shared" si="22"/>
        <v>0</v>
      </c>
      <c r="G133" s="23" t="s">
        <v>148</v>
      </c>
      <c r="H133" s="1"/>
    </row>
    <row r="134" spans="1:8" outlineLevel="3" x14ac:dyDescent="0.25">
      <c r="E134" s="23" t="s">
        <v>816</v>
      </c>
      <c r="F134" s="1">
        <f t="shared" si="22"/>
        <v>0</v>
      </c>
      <c r="G134" s="23" t="s">
        <v>148</v>
      </c>
      <c r="H134" s="1"/>
    </row>
    <row r="135" spans="1:8" outlineLevel="3" x14ac:dyDescent="0.25">
      <c r="E135" s="23" t="s">
        <v>817</v>
      </c>
      <c r="F135" s="1">
        <f t="shared" si="22"/>
        <v>0</v>
      </c>
      <c r="G135" s="23" t="s">
        <v>148</v>
      </c>
      <c r="H135" s="1"/>
    </row>
    <row r="136" spans="1:8" outlineLevel="1" x14ac:dyDescent="0.25"/>
    <row r="137" spans="1:8" outlineLevel="1" x14ac:dyDescent="0.25"/>
    <row r="138" spans="1:8" outlineLevel="1" x14ac:dyDescent="0.25">
      <c r="B138" s="22" t="s">
        <v>818</v>
      </c>
    </row>
    <row r="139" spans="1:8" outlineLevel="2" x14ac:dyDescent="0.25">
      <c r="E139" s="23" t="str">
        <f t="shared" ref="E139:G139" si="23">E$67</f>
        <v xml:space="preserve">Under/(Over)funded totex - enhancement - real (WR) </v>
      </c>
      <c r="F139" s="1">
        <f t="shared" si="23"/>
        <v>0</v>
      </c>
      <c r="G139" s="23" t="str">
        <f t="shared" si="23"/>
        <v>£m</v>
      </c>
      <c r="H139" s="1"/>
    </row>
    <row r="140" spans="1:8" outlineLevel="3" x14ac:dyDescent="0.25">
      <c r="E140" s="23" t="str">
        <f t="shared" ref="E140:G140" si="24">E$68</f>
        <v xml:space="preserve">Under/(Over)funded totex - enhancement - real (WN+) </v>
      </c>
      <c r="F140" s="1">
        <f t="shared" si="24"/>
        <v>0</v>
      </c>
      <c r="G140" s="23" t="str">
        <f t="shared" si="24"/>
        <v>£m</v>
      </c>
      <c r="H140" s="1"/>
    </row>
    <row r="141" spans="1:8" outlineLevel="3" x14ac:dyDescent="0.25">
      <c r="E141" s="23" t="str">
        <f t="shared" ref="E141:G141" si="25">E$69</f>
        <v xml:space="preserve">Under/(Over)funded totex - enhancement - real (WWN+) </v>
      </c>
      <c r="F141" s="1">
        <f t="shared" si="25"/>
        <v>0</v>
      </c>
      <c r="G141" s="23" t="str">
        <f t="shared" si="25"/>
        <v>£m</v>
      </c>
      <c r="H141" s="1"/>
    </row>
    <row r="142" spans="1:8" outlineLevel="3" x14ac:dyDescent="0.25">
      <c r="E142" s="23" t="str">
        <f t="shared" ref="E142:G142" si="26">E$70</f>
        <v xml:space="preserve">Under/(Over)funded totex - enhancement - real (BIO) </v>
      </c>
      <c r="F142" s="1">
        <f t="shared" si="26"/>
        <v>0</v>
      </c>
      <c r="G142" s="23" t="str">
        <f t="shared" si="26"/>
        <v>£m</v>
      </c>
      <c r="H142" s="1"/>
    </row>
    <row r="143" spans="1:8" outlineLevel="3" x14ac:dyDescent="0.25">
      <c r="E143" s="23" t="str">
        <f t="shared" ref="E143:G143" si="27">E$71</f>
        <v xml:space="preserve">Under/(Over)funded totex - enhancement - real (ADDN1) </v>
      </c>
      <c r="F143" s="1">
        <f t="shared" si="27"/>
        <v>0</v>
      </c>
      <c r="G143" s="23" t="str">
        <f t="shared" si="27"/>
        <v>£m</v>
      </c>
      <c r="H143" s="1"/>
    </row>
    <row r="144" spans="1:8" outlineLevel="3" x14ac:dyDescent="0.25">
      <c r="E144" s="23" t="str">
        <f t="shared" ref="E144:G144" si="28">E$72</f>
        <v xml:space="preserve">Under/(Over)funded totex - enhancement - real (ADDN2) </v>
      </c>
      <c r="F144" s="1">
        <f t="shared" si="28"/>
        <v>0</v>
      </c>
      <c r="G144" s="23" t="str">
        <f t="shared" si="28"/>
        <v>£m</v>
      </c>
      <c r="H144" s="1"/>
    </row>
    <row r="145" spans="1:8" outlineLevel="2" x14ac:dyDescent="0.25">
      <c r="A145" s="11"/>
      <c r="B145" s="11"/>
      <c r="C145" s="18"/>
      <c r="D145" s="19"/>
      <c r="E145" s="12" t="str">
        <f>Inputs!E182</f>
        <v>Opex percentage - enhancement (WR)</v>
      </c>
      <c r="F145" s="12">
        <f>Inputs!F182</f>
        <v>0</v>
      </c>
      <c r="G145" s="12" t="str">
        <f>Inputs!G182</f>
        <v>%</v>
      </c>
      <c r="H145" s="2"/>
    </row>
    <row r="146" spans="1:8" outlineLevel="2" x14ac:dyDescent="0.25">
      <c r="A146" s="11"/>
      <c r="B146" s="11"/>
      <c r="C146" s="18"/>
      <c r="D146" s="19"/>
      <c r="E146" s="12" t="str">
        <f>Inputs!E183</f>
        <v>Opex percentage - enhancement (WN+)</v>
      </c>
      <c r="F146" s="12">
        <f>Inputs!F183</f>
        <v>0</v>
      </c>
      <c r="G146" s="12" t="str">
        <f>Inputs!G183</f>
        <v>%</v>
      </c>
      <c r="H146" s="2"/>
    </row>
    <row r="147" spans="1:8" outlineLevel="2" x14ac:dyDescent="0.25">
      <c r="A147" s="11"/>
      <c r="B147" s="11"/>
      <c r="C147" s="18"/>
      <c r="D147" s="19"/>
      <c r="E147" s="12" t="str">
        <f>Inputs!E184</f>
        <v>Opex percentage - enhancement (WWN+)</v>
      </c>
      <c r="F147" s="12">
        <f>Inputs!F184</f>
        <v>0</v>
      </c>
      <c r="G147" s="12" t="str">
        <f>Inputs!G184</f>
        <v>%</v>
      </c>
      <c r="H147" s="2"/>
    </row>
    <row r="148" spans="1:8" outlineLevel="2" x14ac:dyDescent="0.25">
      <c r="A148" s="11"/>
      <c r="B148" s="11"/>
      <c r="C148" s="18"/>
      <c r="D148" s="19"/>
      <c r="E148" s="12" t="str">
        <f>Inputs!E185</f>
        <v>Opex percentage - enhancement (BIO)</v>
      </c>
      <c r="F148" s="12">
        <f>Inputs!F185</f>
        <v>0</v>
      </c>
      <c r="G148" s="12" t="str">
        <f>Inputs!G185</f>
        <v>%</v>
      </c>
      <c r="H148" s="2"/>
    </row>
    <row r="149" spans="1:8" outlineLevel="2" x14ac:dyDescent="0.25">
      <c r="A149" s="11"/>
      <c r="B149" s="11"/>
      <c r="C149" s="18"/>
      <c r="D149" s="19"/>
      <c r="E149" s="12" t="str">
        <f>Inputs!E186</f>
        <v>Opex percentage - enhancement (ADDN1)</v>
      </c>
      <c r="F149" s="12">
        <f>Inputs!F186</f>
        <v>0</v>
      </c>
      <c r="G149" s="12" t="str">
        <f>Inputs!G186</f>
        <v>%</v>
      </c>
      <c r="H149" s="2"/>
    </row>
    <row r="150" spans="1:8" outlineLevel="2" x14ac:dyDescent="0.25">
      <c r="A150" s="11"/>
      <c r="B150" s="11"/>
      <c r="C150" s="18"/>
      <c r="D150" s="19"/>
      <c r="E150" s="12" t="str">
        <f>Inputs!E187</f>
        <v>Opex percentage - enhancement (ADDN2)</v>
      </c>
      <c r="F150" s="12">
        <f>Inputs!F187</f>
        <v>0</v>
      </c>
      <c r="G150" s="12" t="str">
        <f>Inputs!G187</f>
        <v>%</v>
      </c>
      <c r="H150" s="2"/>
    </row>
    <row r="151" spans="1:8" outlineLevel="2" x14ac:dyDescent="0.25">
      <c r="E151" s="23" t="s">
        <v>819</v>
      </c>
      <c r="F151" s="1">
        <f>$F145*$F139</f>
        <v>0</v>
      </c>
      <c r="G151" s="23" t="s">
        <v>148</v>
      </c>
      <c r="H151" s="1"/>
    </row>
    <row r="152" spans="1:8" outlineLevel="3" x14ac:dyDescent="0.25">
      <c r="E152" s="23" t="s">
        <v>820</v>
      </c>
      <c r="F152" s="1">
        <f t="shared" ref="F152:F156" si="29">$F146*$F140</f>
        <v>0</v>
      </c>
      <c r="G152" s="23" t="s">
        <v>148</v>
      </c>
      <c r="H152" s="1"/>
    </row>
    <row r="153" spans="1:8" outlineLevel="3" x14ac:dyDescent="0.25">
      <c r="E153" s="23" t="s">
        <v>821</v>
      </c>
      <c r="F153" s="1">
        <f t="shared" si="29"/>
        <v>0</v>
      </c>
      <c r="G153" s="23" t="s">
        <v>148</v>
      </c>
      <c r="H153" s="1"/>
    </row>
    <row r="154" spans="1:8" outlineLevel="3" x14ac:dyDescent="0.25">
      <c r="E154" s="23" t="s">
        <v>822</v>
      </c>
      <c r="F154" s="1">
        <f t="shared" si="29"/>
        <v>0</v>
      </c>
      <c r="G154" s="23" t="s">
        <v>148</v>
      </c>
      <c r="H154" s="1"/>
    </row>
    <row r="155" spans="1:8" outlineLevel="3" x14ac:dyDescent="0.25">
      <c r="E155" s="23" t="s">
        <v>823</v>
      </c>
      <c r="F155" s="1">
        <f t="shared" si="29"/>
        <v>0</v>
      </c>
      <c r="G155" s="23" t="s">
        <v>148</v>
      </c>
      <c r="H155" s="1"/>
    </row>
    <row r="156" spans="1:8" outlineLevel="3" x14ac:dyDescent="0.25">
      <c r="E156" s="23" t="s">
        <v>824</v>
      </c>
      <c r="F156" s="1">
        <f t="shared" si="29"/>
        <v>0</v>
      </c>
      <c r="G156" s="23" t="s">
        <v>148</v>
      </c>
      <c r="H156" s="1"/>
    </row>
    <row r="157" spans="1:8" outlineLevel="1" x14ac:dyDescent="0.25"/>
    <row r="158" spans="1:8" outlineLevel="1" x14ac:dyDescent="0.25"/>
    <row r="159" spans="1:8" outlineLevel="1" x14ac:dyDescent="0.25">
      <c r="B159" s="22" t="s">
        <v>825</v>
      </c>
    </row>
    <row r="160" spans="1:8" outlineLevel="2" x14ac:dyDescent="0.25">
      <c r="E160" s="23" t="str">
        <f t="shared" ref="E160:G160" si="30">E$88</f>
        <v xml:space="preserve">RCV adjustment for real price effects - base - real (WR) </v>
      </c>
      <c r="F160" s="1">
        <f t="shared" si="30"/>
        <v>0</v>
      </c>
      <c r="G160" s="23" t="str">
        <f t="shared" si="30"/>
        <v>£m</v>
      </c>
      <c r="H160" s="1"/>
    </row>
    <row r="161" spans="1:8" outlineLevel="3" x14ac:dyDescent="0.25">
      <c r="E161" s="23" t="str">
        <f t="shared" ref="E161:G161" si="31">E$89</f>
        <v xml:space="preserve">RCV adjustment for real price effects - base - real (WN+) </v>
      </c>
      <c r="F161" s="1">
        <f t="shared" si="31"/>
        <v>0</v>
      </c>
      <c r="G161" s="23" t="str">
        <f t="shared" si="31"/>
        <v>£m</v>
      </c>
      <c r="H161" s="1"/>
    </row>
    <row r="162" spans="1:8" outlineLevel="3" x14ac:dyDescent="0.25">
      <c r="E162" s="23" t="str">
        <f t="shared" ref="E162:G162" si="32">E$90</f>
        <v xml:space="preserve">RCV adjustment for real price effects - base - real (WWN+) </v>
      </c>
      <c r="F162" s="1">
        <f t="shared" si="32"/>
        <v>0</v>
      </c>
      <c r="G162" s="23" t="str">
        <f t="shared" si="32"/>
        <v>£m</v>
      </c>
      <c r="H162" s="1"/>
    </row>
    <row r="163" spans="1:8" outlineLevel="3" x14ac:dyDescent="0.25">
      <c r="E163" s="23" t="str">
        <f t="shared" ref="E163:G163" si="33">E$91</f>
        <v xml:space="preserve">RCV adjustment for real price effects - base - real (BIO) </v>
      </c>
      <c r="F163" s="1">
        <f t="shared" si="33"/>
        <v>0</v>
      </c>
      <c r="G163" s="23" t="str">
        <f t="shared" si="33"/>
        <v>£m</v>
      </c>
      <c r="H163" s="1"/>
    </row>
    <row r="164" spans="1:8" outlineLevel="3" x14ac:dyDescent="0.25">
      <c r="E164" s="23" t="str">
        <f t="shared" ref="E164:G164" si="34">E$92</f>
        <v xml:space="preserve">RCV adjustment for real price effects - base - real (ADDN1) </v>
      </c>
      <c r="F164" s="1">
        <f t="shared" si="34"/>
        <v>0</v>
      </c>
      <c r="G164" s="23" t="str">
        <f t="shared" si="34"/>
        <v>£m</v>
      </c>
      <c r="H164" s="1"/>
    </row>
    <row r="165" spans="1:8" outlineLevel="3" x14ac:dyDescent="0.25">
      <c r="E165" s="23" t="str">
        <f t="shared" ref="E165:G165" si="35">E$93</f>
        <v xml:space="preserve">RCV adjustment for real price effects - base - real (ADDN2) </v>
      </c>
      <c r="F165" s="1">
        <f t="shared" si="35"/>
        <v>0</v>
      </c>
      <c r="G165" s="23" t="str">
        <f t="shared" si="35"/>
        <v>£m</v>
      </c>
      <c r="H165" s="1"/>
    </row>
    <row r="166" spans="1:8" outlineLevel="2" x14ac:dyDescent="0.25">
      <c r="E166" s="23" t="str">
        <f t="shared" ref="E166:G166" si="36">E$109</f>
        <v xml:space="preserve">RCV adjustment for real price effects - enhancement - real (WR) </v>
      </c>
      <c r="F166" s="1">
        <f t="shared" si="36"/>
        <v>0</v>
      </c>
      <c r="G166" s="23" t="str">
        <f t="shared" si="36"/>
        <v>£m</v>
      </c>
      <c r="H166" s="1"/>
    </row>
    <row r="167" spans="1:8" outlineLevel="3" x14ac:dyDescent="0.25">
      <c r="E167" s="23" t="str">
        <f t="shared" ref="E167:G167" si="37">E$110</f>
        <v xml:space="preserve">RCV adjustment for real price effects - enhancement - real (WN+) </v>
      </c>
      <c r="F167" s="1">
        <f t="shared" si="37"/>
        <v>0</v>
      </c>
      <c r="G167" s="23" t="str">
        <f t="shared" si="37"/>
        <v>£m</v>
      </c>
      <c r="H167" s="1"/>
    </row>
    <row r="168" spans="1:8" outlineLevel="3" x14ac:dyDescent="0.25">
      <c r="E168" s="23" t="str">
        <f t="shared" ref="E168:G168" si="38">E$111</f>
        <v xml:space="preserve">RCV adjustment for real price effects - enhancement - real (WWN+) </v>
      </c>
      <c r="F168" s="1">
        <f t="shared" si="38"/>
        <v>0</v>
      </c>
      <c r="G168" s="23" t="str">
        <f t="shared" si="38"/>
        <v>£m</v>
      </c>
      <c r="H168" s="1"/>
    </row>
    <row r="169" spans="1:8" outlineLevel="3" x14ac:dyDescent="0.25">
      <c r="E169" s="23" t="str">
        <f t="shared" ref="E169:G169" si="39">E$112</f>
        <v xml:space="preserve">RCV adjustment for real price effects - enhancement - real (BIO) </v>
      </c>
      <c r="F169" s="1">
        <f t="shared" si="39"/>
        <v>0</v>
      </c>
      <c r="G169" s="23" t="str">
        <f t="shared" si="39"/>
        <v>£m</v>
      </c>
      <c r="H169" s="1"/>
    </row>
    <row r="170" spans="1:8" outlineLevel="3" x14ac:dyDescent="0.25">
      <c r="E170" s="23" t="str">
        <f t="shared" ref="E170:G170" si="40">E$113</f>
        <v xml:space="preserve">RCV adjustment for real price effects - enhancement - real (ADDN1) </v>
      </c>
      <c r="F170" s="1">
        <f t="shared" si="40"/>
        <v>0</v>
      </c>
      <c r="G170" s="23" t="str">
        <f t="shared" si="40"/>
        <v>£m</v>
      </c>
      <c r="H170" s="1"/>
    </row>
    <row r="171" spans="1:8" outlineLevel="3" x14ac:dyDescent="0.25">
      <c r="E171" s="23" t="str">
        <f t="shared" ref="E171:G171" si="41">E$114</f>
        <v xml:space="preserve">RCV adjustment for real price effects - enhancement - real (ADDN2) </v>
      </c>
      <c r="F171" s="1">
        <f>F$114</f>
        <v>0</v>
      </c>
      <c r="G171" s="23" t="str">
        <f t="shared" si="41"/>
        <v>£m</v>
      </c>
      <c r="H171" s="1"/>
    </row>
    <row r="172" spans="1:8" outlineLevel="2" x14ac:dyDescent="0.25">
      <c r="A172" s="11"/>
      <c r="B172" s="11"/>
      <c r="C172" s="18"/>
      <c r="D172" s="19"/>
      <c r="E172" s="12" t="s">
        <v>826</v>
      </c>
      <c r="F172" s="4">
        <f t="shared" ref="F172:F177" si="42">SUM($F160,$F166)</f>
        <v>0</v>
      </c>
      <c r="G172" s="12" t="s">
        <v>148</v>
      </c>
      <c r="H172" s="1"/>
    </row>
    <row r="173" spans="1:8" outlineLevel="3" x14ac:dyDescent="0.25">
      <c r="A173" s="11"/>
      <c r="B173" s="11"/>
      <c r="C173" s="18"/>
      <c r="D173" s="19"/>
      <c r="E173" s="12" t="s">
        <v>827</v>
      </c>
      <c r="F173" s="4">
        <f t="shared" si="42"/>
        <v>0</v>
      </c>
      <c r="G173" s="12" t="s">
        <v>148</v>
      </c>
      <c r="H173" s="1"/>
    </row>
    <row r="174" spans="1:8" outlineLevel="3" x14ac:dyDescent="0.25">
      <c r="A174" s="11"/>
      <c r="B174" s="11"/>
      <c r="C174" s="18"/>
      <c r="D174" s="19"/>
      <c r="E174" s="12" t="s">
        <v>828</v>
      </c>
      <c r="F174" s="4">
        <f t="shared" si="42"/>
        <v>0</v>
      </c>
      <c r="G174" s="12" t="s">
        <v>148</v>
      </c>
      <c r="H174" s="1"/>
    </row>
    <row r="175" spans="1:8" outlineLevel="3" x14ac:dyDescent="0.25">
      <c r="A175" s="11"/>
      <c r="B175" s="11"/>
      <c r="C175" s="18"/>
      <c r="D175" s="19"/>
      <c r="E175" s="12" t="s">
        <v>829</v>
      </c>
      <c r="F175" s="4">
        <f t="shared" si="42"/>
        <v>0</v>
      </c>
      <c r="G175" s="12" t="s">
        <v>148</v>
      </c>
      <c r="H175" s="1"/>
    </row>
    <row r="176" spans="1:8" outlineLevel="3" x14ac:dyDescent="0.25">
      <c r="A176" s="11"/>
      <c r="B176" s="11"/>
      <c r="C176" s="18"/>
      <c r="D176" s="19"/>
      <c r="E176" s="12" t="s">
        <v>830</v>
      </c>
      <c r="F176" s="4">
        <f t="shared" si="42"/>
        <v>0</v>
      </c>
      <c r="G176" s="12" t="s">
        <v>148</v>
      </c>
      <c r="H176" s="1"/>
    </row>
    <row r="177" spans="1:8" outlineLevel="3" x14ac:dyDescent="0.25">
      <c r="A177" s="11"/>
      <c r="B177" s="11"/>
      <c r="C177" s="18"/>
      <c r="D177" s="19"/>
      <c r="E177" s="12" t="s">
        <v>831</v>
      </c>
      <c r="F177" s="4">
        <f t="shared" si="42"/>
        <v>0</v>
      </c>
      <c r="G177" s="12" t="s">
        <v>148</v>
      </c>
      <c r="H177" s="1"/>
    </row>
    <row r="178" spans="1:8" outlineLevel="1" x14ac:dyDescent="0.25"/>
    <row r="179" spans="1:8" outlineLevel="1" x14ac:dyDescent="0.25"/>
    <row r="180" spans="1:8" outlineLevel="1" x14ac:dyDescent="0.25">
      <c r="B180" s="22" t="s">
        <v>832</v>
      </c>
    </row>
    <row r="181" spans="1:8" outlineLevel="2" x14ac:dyDescent="0.25">
      <c r="E181" s="23" t="str">
        <f t="shared" ref="E181:G181" si="43">E$130</f>
        <v xml:space="preserve">Revenue adjustment for real price effects - base - real (WR) </v>
      </c>
      <c r="F181" s="1">
        <f t="shared" si="43"/>
        <v>0</v>
      </c>
      <c r="G181" s="23" t="str">
        <f t="shared" si="43"/>
        <v>£m</v>
      </c>
      <c r="H181" s="1"/>
    </row>
    <row r="182" spans="1:8" outlineLevel="3" x14ac:dyDescent="0.25">
      <c r="E182" s="23" t="str">
        <f t="shared" ref="E182:G182" si="44">E$131</f>
        <v xml:space="preserve">Revenue adjustment for real price effects - base - real (WN+) </v>
      </c>
      <c r="F182" s="1">
        <f t="shared" si="44"/>
        <v>0</v>
      </c>
      <c r="G182" s="23" t="str">
        <f t="shared" si="44"/>
        <v>£m</v>
      </c>
      <c r="H182" s="1"/>
    </row>
    <row r="183" spans="1:8" outlineLevel="3" x14ac:dyDescent="0.25">
      <c r="E183" s="23" t="str">
        <f t="shared" ref="E183:G183" si="45">E$132</f>
        <v xml:space="preserve">Revenue adjustment for real price effects - base - real (WWN+) </v>
      </c>
      <c r="F183" s="1">
        <f t="shared" si="45"/>
        <v>0</v>
      </c>
      <c r="G183" s="23" t="str">
        <f t="shared" si="45"/>
        <v>£m</v>
      </c>
      <c r="H183" s="1"/>
    </row>
    <row r="184" spans="1:8" outlineLevel="3" x14ac:dyDescent="0.25">
      <c r="E184" s="23" t="str">
        <f t="shared" ref="E184:G184" si="46">E$133</f>
        <v xml:space="preserve">Revenue adjustment for real price effects - base - real (BIO) </v>
      </c>
      <c r="F184" s="1">
        <f t="shared" si="46"/>
        <v>0</v>
      </c>
      <c r="G184" s="23" t="str">
        <f t="shared" si="46"/>
        <v>£m</v>
      </c>
      <c r="H184" s="1"/>
    </row>
    <row r="185" spans="1:8" outlineLevel="3" x14ac:dyDescent="0.25">
      <c r="E185" s="23" t="str">
        <f t="shared" ref="E185:G185" si="47">E$134</f>
        <v xml:space="preserve">Revenue adjustment for real price effects - base - real (ADDN1) </v>
      </c>
      <c r="F185" s="1">
        <f t="shared" si="47"/>
        <v>0</v>
      </c>
      <c r="G185" s="23" t="str">
        <f t="shared" si="47"/>
        <v>£m</v>
      </c>
      <c r="H185" s="1"/>
    </row>
    <row r="186" spans="1:8" outlineLevel="3" x14ac:dyDescent="0.25">
      <c r="E186" s="23" t="str">
        <f t="shared" ref="E186:G186" si="48">E$135</f>
        <v xml:space="preserve">Revenue adjustment for real price effects - base - real (ADDN2) </v>
      </c>
      <c r="F186" s="1">
        <f t="shared" si="48"/>
        <v>0</v>
      </c>
      <c r="G186" s="23" t="str">
        <f t="shared" si="48"/>
        <v>£m</v>
      </c>
      <c r="H186" s="1"/>
    </row>
    <row r="187" spans="1:8" outlineLevel="2" x14ac:dyDescent="0.25">
      <c r="E187" s="23" t="str">
        <f t="shared" ref="E187:G187" si="49">E$151</f>
        <v xml:space="preserve">Revenue adjustment for real price effects - enhancement - real (WR) </v>
      </c>
      <c r="F187" s="1">
        <f t="shared" si="49"/>
        <v>0</v>
      </c>
      <c r="G187" s="23" t="str">
        <f t="shared" si="49"/>
        <v>£m</v>
      </c>
      <c r="H187" s="1"/>
    </row>
    <row r="188" spans="1:8" outlineLevel="3" x14ac:dyDescent="0.25">
      <c r="E188" s="23" t="str">
        <f t="shared" ref="E188:G188" si="50">E$152</f>
        <v xml:space="preserve">Revenue adjustment for real price effects - enhancement - real (WN+) </v>
      </c>
      <c r="F188" s="1">
        <f t="shared" si="50"/>
        <v>0</v>
      </c>
      <c r="G188" s="23" t="str">
        <f t="shared" si="50"/>
        <v>£m</v>
      </c>
      <c r="H188" s="1"/>
    </row>
    <row r="189" spans="1:8" outlineLevel="3" x14ac:dyDescent="0.25">
      <c r="E189" s="23" t="str">
        <f t="shared" ref="E189:G189" si="51">E$153</f>
        <v xml:space="preserve">Revenue adjustment for real price effects - enhancement - real (WWN+) </v>
      </c>
      <c r="F189" s="1">
        <f t="shared" si="51"/>
        <v>0</v>
      </c>
      <c r="G189" s="23" t="str">
        <f t="shared" si="51"/>
        <v>£m</v>
      </c>
      <c r="H189" s="1"/>
    </row>
    <row r="190" spans="1:8" outlineLevel="3" x14ac:dyDescent="0.25">
      <c r="E190" s="23" t="str">
        <f t="shared" ref="E190:G190" si="52">E$154</f>
        <v xml:space="preserve">Revenue adjustment for real price effects - enhancement - real (BIO) </v>
      </c>
      <c r="F190" s="1">
        <f t="shared" si="52"/>
        <v>0</v>
      </c>
      <c r="G190" s="23" t="str">
        <f t="shared" si="52"/>
        <v>£m</v>
      </c>
      <c r="H190" s="1"/>
    </row>
    <row r="191" spans="1:8" outlineLevel="3" x14ac:dyDescent="0.25">
      <c r="E191" s="23" t="str">
        <f t="shared" ref="E191:G191" si="53">E$155</f>
        <v xml:space="preserve">Revenue adjustment for real price effects - enhancement - real (ADDN1) </v>
      </c>
      <c r="F191" s="1">
        <f t="shared" si="53"/>
        <v>0</v>
      </c>
      <c r="G191" s="23" t="str">
        <f t="shared" si="53"/>
        <v>£m</v>
      </c>
      <c r="H191" s="1"/>
    </row>
    <row r="192" spans="1:8" outlineLevel="3" x14ac:dyDescent="0.25">
      <c r="E192" s="23" t="str">
        <f t="shared" ref="E192:G192" si="54">E$156</f>
        <v xml:space="preserve">Revenue adjustment for real price effects - enhancement - real (ADDN2) </v>
      </c>
      <c r="F192" s="1">
        <f t="shared" si="54"/>
        <v>0</v>
      </c>
      <c r="G192" s="23" t="str">
        <f t="shared" si="54"/>
        <v>£m</v>
      </c>
      <c r="H192" s="1"/>
    </row>
    <row r="193" spans="1:29" outlineLevel="2" x14ac:dyDescent="0.25">
      <c r="A193" s="11"/>
      <c r="B193" s="11"/>
      <c r="C193" s="18"/>
      <c r="D193" s="19"/>
      <c r="E193" s="12" t="s">
        <v>833</v>
      </c>
      <c r="F193" s="4">
        <f t="shared" ref="F193:F198" si="55">SUM($F181,$F187)</f>
        <v>0</v>
      </c>
      <c r="G193" s="12" t="s">
        <v>148</v>
      </c>
      <c r="H193" s="1"/>
    </row>
    <row r="194" spans="1:29" outlineLevel="3" x14ac:dyDescent="0.25">
      <c r="A194" s="11"/>
      <c r="B194" s="11"/>
      <c r="C194" s="18"/>
      <c r="D194" s="19"/>
      <c r="E194" s="12" t="s">
        <v>834</v>
      </c>
      <c r="F194" s="4">
        <f t="shared" si="55"/>
        <v>0</v>
      </c>
      <c r="G194" s="12" t="s">
        <v>148</v>
      </c>
      <c r="H194" s="1"/>
    </row>
    <row r="195" spans="1:29" outlineLevel="3" x14ac:dyDescent="0.25">
      <c r="A195" s="11"/>
      <c r="B195" s="11"/>
      <c r="C195" s="18"/>
      <c r="D195" s="19"/>
      <c r="E195" s="12" t="s">
        <v>835</v>
      </c>
      <c r="F195" s="4">
        <f t="shared" si="55"/>
        <v>0</v>
      </c>
      <c r="G195" s="12" t="s">
        <v>148</v>
      </c>
      <c r="H195" s="1"/>
    </row>
    <row r="196" spans="1:29" outlineLevel="3" x14ac:dyDescent="0.25">
      <c r="A196" s="11"/>
      <c r="B196" s="11"/>
      <c r="C196" s="18"/>
      <c r="D196" s="19"/>
      <c r="E196" s="12" t="s">
        <v>836</v>
      </c>
      <c r="F196" s="4">
        <f t="shared" si="55"/>
        <v>0</v>
      </c>
      <c r="G196" s="12" t="s">
        <v>148</v>
      </c>
      <c r="H196" s="1"/>
    </row>
    <row r="197" spans="1:29" outlineLevel="3" x14ac:dyDescent="0.25">
      <c r="A197" s="11"/>
      <c r="B197" s="11"/>
      <c r="C197" s="18"/>
      <c r="D197" s="19"/>
      <c r="E197" s="12" t="s">
        <v>837</v>
      </c>
      <c r="F197" s="4">
        <f t="shared" si="55"/>
        <v>0</v>
      </c>
      <c r="G197" s="12" t="s">
        <v>148</v>
      </c>
      <c r="H197" s="1"/>
    </row>
    <row r="198" spans="1:29" outlineLevel="3" x14ac:dyDescent="0.25">
      <c r="A198" s="11"/>
      <c r="B198" s="11"/>
      <c r="C198" s="18"/>
      <c r="D198" s="19"/>
      <c r="E198" s="12" t="s">
        <v>838</v>
      </c>
      <c r="F198" s="4">
        <f t="shared" si="55"/>
        <v>0</v>
      </c>
      <c r="G198" s="12" t="s">
        <v>148</v>
      </c>
      <c r="H198" s="1"/>
    </row>
    <row r="200" spans="1:29" x14ac:dyDescent="0.25">
      <c r="A200" s="22" t="s">
        <v>839</v>
      </c>
    </row>
    <row r="201" spans="1:29" outlineLevel="1" x14ac:dyDescent="0.25">
      <c r="B201" s="22" t="s">
        <v>840</v>
      </c>
    </row>
    <row r="202" spans="1:29" outlineLevel="2" x14ac:dyDescent="0.25">
      <c r="A202" s="11"/>
      <c r="B202" s="11"/>
      <c r="C202" s="18"/>
      <c r="D202" s="19"/>
      <c r="E202" s="12" t="str">
        <f>Energy!E$424</f>
        <v xml:space="preserve">Variance to totex allowance post adjustment - energy - real (WR) </v>
      </c>
      <c r="F202" s="4">
        <f>Energy!F$424</f>
        <v>0</v>
      </c>
      <c r="G202" s="4" t="str">
        <f>Energy!G$424</f>
        <v>£m</v>
      </c>
      <c r="H202" s="4">
        <f>Energy!H$424</f>
        <v>0</v>
      </c>
      <c r="I202" s="4"/>
      <c r="J202" s="4"/>
      <c r="K202" s="4"/>
      <c r="L202" s="4"/>
      <c r="M202" s="4"/>
      <c r="N202" s="4"/>
      <c r="O202" s="4"/>
      <c r="P202" s="4"/>
      <c r="Q202" s="4"/>
      <c r="R202" s="4"/>
      <c r="S202" s="4"/>
      <c r="T202" s="4"/>
      <c r="U202" s="4"/>
      <c r="V202" s="4">
        <f>Energy!V$424</f>
        <v>0</v>
      </c>
      <c r="W202" s="4">
        <f>Energy!W$424</f>
        <v>0</v>
      </c>
      <c r="X202" s="4">
        <f>Energy!X$424</f>
        <v>0</v>
      </c>
      <c r="Y202" s="4">
        <f>Energy!Y$424</f>
        <v>0</v>
      </c>
      <c r="Z202" s="4">
        <f>Energy!Z$424</f>
        <v>0</v>
      </c>
      <c r="AA202" s="4">
        <f>Energy!AA$424</f>
        <v>0</v>
      </c>
      <c r="AB202" s="4">
        <f>Energy!AB$424</f>
        <v>0</v>
      </c>
      <c r="AC202" s="4">
        <f>Energy!AC$424</f>
        <v>0</v>
      </c>
    </row>
    <row r="203" spans="1:29" outlineLevel="3" x14ac:dyDescent="0.25">
      <c r="A203" s="11"/>
      <c r="B203" s="11"/>
      <c r="C203" s="18"/>
      <c r="D203" s="19"/>
      <c r="E203" s="12" t="str">
        <f>Energy!E$425</f>
        <v xml:space="preserve">Variance to totex allowance post adjustment - energy - real (WN+) </v>
      </c>
      <c r="F203" s="4">
        <f>Energy!F$425</f>
        <v>0</v>
      </c>
      <c r="G203" s="4" t="str">
        <f>Energy!G$425</f>
        <v>£m</v>
      </c>
      <c r="H203" s="4">
        <f>Energy!H$425</f>
        <v>0</v>
      </c>
      <c r="I203" s="4"/>
      <c r="J203" s="4"/>
      <c r="K203" s="4"/>
      <c r="L203" s="4"/>
      <c r="M203" s="4"/>
      <c r="N203" s="4"/>
      <c r="O203" s="4"/>
      <c r="P203" s="4"/>
      <c r="Q203" s="4"/>
      <c r="R203" s="4"/>
      <c r="S203" s="4"/>
      <c r="T203" s="4"/>
      <c r="U203" s="4"/>
      <c r="V203" s="4">
        <f>Energy!V$425</f>
        <v>0</v>
      </c>
      <c r="W203" s="4">
        <f>Energy!W$425</f>
        <v>0</v>
      </c>
      <c r="X203" s="4">
        <f>Energy!X$425</f>
        <v>0</v>
      </c>
      <c r="Y203" s="4">
        <f>Energy!Y$425</f>
        <v>0</v>
      </c>
      <c r="Z203" s="4">
        <f>Energy!Z$425</f>
        <v>0</v>
      </c>
      <c r="AA203" s="4">
        <f>Energy!AA$425</f>
        <v>0</v>
      </c>
      <c r="AB203" s="4">
        <f>Energy!AB$425</f>
        <v>0</v>
      </c>
      <c r="AC203" s="4">
        <f>Energy!AC$425</f>
        <v>0</v>
      </c>
    </row>
    <row r="204" spans="1:29" outlineLevel="3" x14ac:dyDescent="0.25">
      <c r="A204" s="11"/>
      <c r="B204" s="11"/>
      <c r="C204" s="18"/>
      <c r="D204" s="19"/>
      <c r="E204" s="12" t="str">
        <f>Energy!E$426</f>
        <v xml:space="preserve">Variance to totex allowance post adjustment - energy - real (WWN+) </v>
      </c>
      <c r="F204" s="4">
        <f>Energy!F$426</f>
        <v>0</v>
      </c>
      <c r="G204" s="4" t="str">
        <f>Energy!G$426</f>
        <v>£m</v>
      </c>
      <c r="H204" s="4">
        <f>Energy!H$426</f>
        <v>0</v>
      </c>
      <c r="I204" s="4"/>
      <c r="J204" s="4"/>
      <c r="K204" s="4"/>
      <c r="L204" s="4"/>
      <c r="M204" s="4"/>
      <c r="N204" s="4"/>
      <c r="O204" s="4"/>
      <c r="P204" s="4"/>
      <c r="Q204" s="4"/>
      <c r="R204" s="4"/>
      <c r="S204" s="4"/>
      <c r="T204" s="4"/>
      <c r="U204" s="4"/>
      <c r="V204" s="4">
        <f>Energy!V$426</f>
        <v>0</v>
      </c>
      <c r="W204" s="4">
        <f>Energy!W$426</f>
        <v>0</v>
      </c>
      <c r="X204" s="4">
        <f>Energy!X$426</f>
        <v>0</v>
      </c>
      <c r="Y204" s="4">
        <f>Energy!Y$426</f>
        <v>0</v>
      </c>
      <c r="Z204" s="4">
        <f>Energy!Z$426</f>
        <v>0</v>
      </c>
      <c r="AA204" s="4">
        <f>Energy!AA$426</f>
        <v>0</v>
      </c>
      <c r="AB204" s="4">
        <f>Energy!AB$426</f>
        <v>0</v>
      </c>
      <c r="AC204" s="4">
        <f>Energy!AC$426</f>
        <v>0</v>
      </c>
    </row>
    <row r="205" spans="1:29" outlineLevel="3" x14ac:dyDescent="0.25">
      <c r="A205" s="11"/>
      <c r="B205" s="11"/>
      <c r="C205" s="18"/>
      <c r="D205" s="19"/>
      <c r="E205" s="12" t="str">
        <f>Energy!E$427</f>
        <v xml:space="preserve">Variance to totex allowance post adjustment - energy - real (BIO) </v>
      </c>
      <c r="F205" s="4">
        <f>Energy!F$427</f>
        <v>0</v>
      </c>
      <c r="G205" s="4" t="str">
        <f>Energy!G$427</f>
        <v>£m</v>
      </c>
      <c r="H205" s="4">
        <f>Energy!H$427</f>
        <v>0</v>
      </c>
      <c r="I205" s="4"/>
      <c r="J205" s="4"/>
      <c r="K205" s="4"/>
      <c r="L205" s="4"/>
      <c r="M205" s="4"/>
      <c r="N205" s="4"/>
      <c r="O205" s="4"/>
      <c r="P205" s="4"/>
      <c r="Q205" s="4"/>
      <c r="R205" s="4"/>
      <c r="S205" s="4"/>
      <c r="T205" s="4"/>
      <c r="U205" s="4"/>
      <c r="V205" s="4">
        <f>Energy!V$427</f>
        <v>0</v>
      </c>
      <c r="W205" s="4">
        <f>Energy!W$427</f>
        <v>0</v>
      </c>
      <c r="X205" s="4">
        <f>Energy!X$427</f>
        <v>0</v>
      </c>
      <c r="Y205" s="4">
        <f>Energy!Y$427</f>
        <v>0</v>
      </c>
      <c r="Z205" s="4">
        <f>Energy!Z$427</f>
        <v>0</v>
      </c>
      <c r="AA205" s="4">
        <f>Energy!AA$427</f>
        <v>0</v>
      </c>
      <c r="AB205" s="4">
        <f>Energy!AB$427</f>
        <v>0</v>
      </c>
      <c r="AC205" s="4">
        <f>Energy!AC$427</f>
        <v>0</v>
      </c>
    </row>
    <row r="206" spans="1:29" outlineLevel="3" x14ac:dyDescent="0.25">
      <c r="A206" s="11"/>
      <c r="B206" s="11"/>
      <c r="C206" s="18"/>
      <c r="D206" s="19"/>
      <c r="E206" s="12" t="str">
        <f>Energy!E$428</f>
        <v xml:space="preserve">Variance to totex allowance post adjustment - energy - real (ADDN1) </v>
      </c>
      <c r="F206" s="4">
        <f>Energy!F$428</f>
        <v>0</v>
      </c>
      <c r="G206" s="4" t="str">
        <f>Energy!G$428</f>
        <v>£m</v>
      </c>
      <c r="H206" s="4">
        <f>Energy!H$428</f>
        <v>0</v>
      </c>
      <c r="I206" s="4"/>
      <c r="J206" s="4"/>
      <c r="K206" s="4"/>
      <c r="L206" s="4"/>
      <c r="M206" s="4"/>
      <c r="N206" s="4"/>
      <c r="O206" s="4"/>
      <c r="P206" s="4"/>
      <c r="Q206" s="4"/>
      <c r="R206" s="4"/>
      <c r="S206" s="4"/>
      <c r="T206" s="4"/>
      <c r="U206" s="4"/>
      <c r="V206" s="4">
        <f>Energy!V$428</f>
        <v>0</v>
      </c>
      <c r="W206" s="4">
        <f>Energy!W$428</f>
        <v>0</v>
      </c>
      <c r="X206" s="4">
        <f>Energy!X$428</f>
        <v>0</v>
      </c>
      <c r="Y206" s="4">
        <f>Energy!Y$428</f>
        <v>0</v>
      </c>
      <c r="Z206" s="4">
        <f>Energy!Z$428</f>
        <v>0</v>
      </c>
      <c r="AA206" s="4">
        <f>Energy!AA$428</f>
        <v>0</v>
      </c>
      <c r="AB206" s="4">
        <f>Energy!AB$428</f>
        <v>0</v>
      </c>
      <c r="AC206" s="4">
        <f>Energy!AC$428</f>
        <v>0</v>
      </c>
    </row>
    <row r="207" spans="1:29" outlineLevel="3" x14ac:dyDescent="0.25">
      <c r="A207" s="11"/>
      <c r="B207" s="11"/>
      <c r="C207" s="18"/>
      <c r="D207" s="19"/>
      <c r="E207" s="12" t="str">
        <f>Energy!E$429</f>
        <v xml:space="preserve">Variance to totex allowance post adjustment - energy - real (ADDN2) </v>
      </c>
      <c r="F207" s="4">
        <f>Energy!F$429</f>
        <v>0</v>
      </c>
      <c r="G207" s="4" t="str">
        <f>Energy!G$429</f>
        <v>£m</v>
      </c>
      <c r="H207" s="4">
        <f>Energy!H$429</f>
        <v>0</v>
      </c>
      <c r="I207" s="4"/>
      <c r="J207" s="4"/>
      <c r="K207" s="4"/>
      <c r="L207" s="4"/>
      <c r="M207" s="4"/>
      <c r="N207" s="4"/>
      <c r="O207" s="4"/>
      <c r="P207" s="4"/>
      <c r="Q207" s="4"/>
      <c r="R207" s="4"/>
      <c r="S207" s="4"/>
      <c r="T207" s="4"/>
      <c r="U207" s="4"/>
      <c r="V207" s="4">
        <f>Energy!V$429</f>
        <v>0</v>
      </c>
      <c r="W207" s="4">
        <f>Energy!W$429</f>
        <v>0</v>
      </c>
      <c r="X207" s="4">
        <f>Energy!X$429</f>
        <v>0</v>
      </c>
      <c r="Y207" s="4">
        <f>Energy!Y$429</f>
        <v>0</v>
      </c>
      <c r="Z207" s="4">
        <f>Energy!Z$429</f>
        <v>0</v>
      </c>
      <c r="AA207" s="4">
        <f>Energy!AA$429</f>
        <v>0</v>
      </c>
      <c r="AB207" s="4">
        <f>Energy!AB$429</f>
        <v>0</v>
      </c>
      <c r="AC207" s="4">
        <f>Energy!AC$429</f>
        <v>0</v>
      </c>
    </row>
    <row r="208" spans="1:29" outlineLevel="2" x14ac:dyDescent="0.25">
      <c r="A208" s="11"/>
      <c r="B208" s="11"/>
      <c r="C208" s="18"/>
      <c r="D208" s="19"/>
      <c r="E208" s="12" t="str">
        <f>Labour!E$113</f>
        <v xml:space="preserve">Variance to totex allowance post adjustment - wage growth - manufacturing - real (WR) </v>
      </c>
      <c r="F208" s="4">
        <f>Labour!F$113</f>
        <v>0</v>
      </c>
      <c r="G208" s="4" t="str">
        <f>Labour!G$113</f>
        <v>£m</v>
      </c>
      <c r="H208" s="4">
        <f>Labour!H$113</f>
        <v>0</v>
      </c>
      <c r="I208" s="4"/>
      <c r="J208" s="4"/>
      <c r="K208" s="4"/>
      <c r="L208" s="4"/>
      <c r="M208" s="4"/>
      <c r="N208" s="4"/>
      <c r="O208" s="4"/>
      <c r="P208" s="4"/>
      <c r="Q208" s="4"/>
      <c r="R208" s="4"/>
      <c r="S208" s="4"/>
      <c r="T208" s="4"/>
      <c r="U208" s="4"/>
      <c r="V208" s="4">
        <f>Labour!V$113</f>
        <v>0</v>
      </c>
      <c r="W208" s="4">
        <f>Labour!W$113</f>
        <v>0</v>
      </c>
      <c r="X208" s="4">
        <f>Labour!X$113</f>
        <v>0</v>
      </c>
      <c r="Y208" s="4">
        <f>Labour!Y$113</f>
        <v>0</v>
      </c>
      <c r="Z208" s="4">
        <f>Labour!Z$113</f>
        <v>0</v>
      </c>
      <c r="AA208" s="4">
        <f>Labour!AA$113</f>
        <v>0</v>
      </c>
      <c r="AB208" s="4">
        <f>Labour!AB$113</f>
        <v>0</v>
      </c>
      <c r="AC208" s="4">
        <f>Labour!AC$113</f>
        <v>0</v>
      </c>
    </row>
    <row r="209" spans="1:29" outlineLevel="3" x14ac:dyDescent="0.25">
      <c r="A209" s="11"/>
      <c r="B209" s="11"/>
      <c r="C209" s="18"/>
      <c r="D209" s="19"/>
      <c r="E209" s="12" t="str">
        <f>Labour!E$114</f>
        <v xml:space="preserve">Variance to totex allowance post adjustment - wage growth - manufacturing - real (WN+) </v>
      </c>
      <c r="F209" s="4">
        <f>Labour!F$114</f>
        <v>0</v>
      </c>
      <c r="G209" s="4" t="str">
        <f>Labour!G$114</f>
        <v>£m</v>
      </c>
      <c r="H209" s="4">
        <f>Labour!H$114</f>
        <v>0</v>
      </c>
      <c r="I209" s="4"/>
      <c r="J209" s="4"/>
      <c r="K209" s="4"/>
      <c r="L209" s="4"/>
      <c r="M209" s="4"/>
      <c r="N209" s="4"/>
      <c r="O209" s="4"/>
      <c r="P209" s="4"/>
      <c r="Q209" s="4"/>
      <c r="R209" s="4"/>
      <c r="S209" s="4"/>
      <c r="T209" s="4"/>
      <c r="U209" s="4"/>
      <c r="V209" s="4">
        <f>Labour!V$114</f>
        <v>0</v>
      </c>
      <c r="W209" s="4">
        <f>Labour!W$114</f>
        <v>0</v>
      </c>
      <c r="X209" s="4">
        <f>Labour!X$114</f>
        <v>0</v>
      </c>
      <c r="Y209" s="4">
        <f>Labour!Y$114</f>
        <v>0</v>
      </c>
      <c r="Z209" s="4">
        <f>Labour!Z$114</f>
        <v>0</v>
      </c>
      <c r="AA209" s="4">
        <f>Labour!AA$114</f>
        <v>0</v>
      </c>
      <c r="AB209" s="4">
        <f>Labour!AB$114</f>
        <v>0</v>
      </c>
      <c r="AC209" s="4">
        <f>Labour!AC$114</f>
        <v>0</v>
      </c>
    </row>
    <row r="210" spans="1:29" outlineLevel="3" x14ac:dyDescent="0.25">
      <c r="A210" s="11"/>
      <c r="B210" s="11"/>
      <c r="C210" s="18"/>
      <c r="D210" s="19"/>
      <c r="E210" s="12" t="str">
        <f>Labour!E$115</f>
        <v xml:space="preserve">Variance to totex allowance post adjustment - wage growth - manufacturing - real (WWN+) </v>
      </c>
      <c r="F210" s="4">
        <f>Labour!F$115</f>
        <v>0</v>
      </c>
      <c r="G210" s="4" t="str">
        <f>Labour!G$115</f>
        <v>£m</v>
      </c>
      <c r="H210" s="4">
        <f>Labour!H$115</f>
        <v>0</v>
      </c>
      <c r="I210" s="4"/>
      <c r="J210" s="4"/>
      <c r="K210" s="4"/>
      <c r="L210" s="4"/>
      <c r="M210" s="4"/>
      <c r="N210" s="4"/>
      <c r="O210" s="4"/>
      <c r="P210" s="4"/>
      <c r="Q210" s="4"/>
      <c r="R210" s="4"/>
      <c r="S210" s="4"/>
      <c r="T210" s="4"/>
      <c r="U210" s="4"/>
      <c r="V210" s="4">
        <f>Labour!V$115</f>
        <v>0</v>
      </c>
      <c r="W210" s="4">
        <f>Labour!W$115</f>
        <v>0</v>
      </c>
      <c r="X210" s="4">
        <f>Labour!X$115</f>
        <v>0</v>
      </c>
      <c r="Y210" s="4">
        <f>Labour!Y$115</f>
        <v>0</v>
      </c>
      <c r="Z210" s="4">
        <f>Labour!Z$115</f>
        <v>0</v>
      </c>
      <c r="AA210" s="4">
        <f>Labour!AA$115</f>
        <v>0</v>
      </c>
      <c r="AB210" s="4">
        <f>Labour!AB$115</f>
        <v>0</v>
      </c>
      <c r="AC210" s="4">
        <f>Labour!AC$115</f>
        <v>0</v>
      </c>
    </row>
    <row r="211" spans="1:29" outlineLevel="3" x14ac:dyDescent="0.25">
      <c r="A211" s="11"/>
      <c r="B211" s="11"/>
      <c r="C211" s="18"/>
      <c r="D211" s="19"/>
      <c r="E211" s="12" t="str">
        <f>Labour!E$116</f>
        <v xml:space="preserve">Variance to totex allowance post adjustment - wage growth - manufacturing - real (BIO) </v>
      </c>
      <c r="F211" s="4">
        <f>Labour!F$116</f>
        <v>0</v>
      </c>
      <c r="G211" s="4" t="str">
        <f>Labour!G$116</f>
        <v>£m</v>
      </c>
      <c r="H211" s="4">
        <f>Labour!H$116</f>
        <v>0</v>
      </c>
      <c r="I211" s="4"/>
      <c r="J211" s="4"/>
      <c r="K211" s="4"/>
      <c r="L211" s="4"/>
      <c r="M211" s="4"/>
      <c r="N211" s="4"/>
      <c r="O211" s="4"/>
      <c r="P211" s="4"/>
      <c r="Q211" s="4"/>
      <c r="R211" s="4"/>
      <c r="S211" s="4"/>
      <c r="T211" s="4"/>
      <c r="U211" s="4"/>
      <c r="V211" s="4">
        <f>Labour!V$116</f>
        <v>0</v>
      </c>
      <c r="W211" s="4">
        <f>Labour!W$116</f>
        <v>0</v>
      </c>
      <c r="X211" s="4">
        <f>Labour!X$116</f>
        <v>0</v>
      </c>
      <c r="Y211" s="4">
        <f>Labour!Y$116</f>
        <v>0</v>
      </c>
      <c r="Z211" s="4">
        <f>Labour!Z$116</f>
        <v>0</v>
      </c>
      <c r="AA211" s="4">
        <f>Labour!AA$116</f>
        <v>0</v>
      </c>
      <c r="AB211" s="4">
        <f>Labour!AB$116</f>
        <v>0</v>
      </c>
      <c r="AC211" s="4">
        <f>Labour!AC$116</f>
        <v>0</v>
      </c>
    </row>
    <row r="212" spans="1:29" outlineLevel="3" x14ac:dyDescent="0.25">
      <c r="A212" s="11"/>
      <c r="B212" s="11"/>
      <c r="C212" s="18"/>
      <c r="D212" s="19"/>
      <c r="E212" s="12" t="str">
        <f>Labour!E$117</f>
        <v xml:space="preserve">Variance to totex allowance post adjustment - wage growth - manufacturing - real (ADDN1) </v>
      </c>
      <c r="F212" s="4">
        <f>Labour!F$117</f>
        <v>0</v>
      </c>
      <c r="G212" s="4" t="str">
        <f>Labour!G$117</f>
        <v>£m</v>
      </c>
      <c r="H212" s="4">
        <f>Labour!H$117</f>
        <v>0</v>
      </c>
      <c r="I212" s="4"/>
      <c r="J212" s="4"/>
      <c r="K212" s="4"/>
      <c r="L212" s="4"/>
      <c r="M212" s="4"/>
      <c r="N212" s="4"/>
      <c r="O212" s="4"/>
      <c r="P212" s="4"/>
      <c r="Q212" s="4"/>
      <c r="R212" s="4"/>
      <c r="S212" s="4"/>
      <c r="T212" s="4"/>
      <c r="U212" s="4"/>
      <c r="V212" s="4">
        <f>Labour!V$117</f>
        <v>0</v>
      </c>
      <c r="W212" s="4">
        <f>Labour!W$117</f>
        <v>0</v>
      </c>
      <c r="X212" s="4">
        <f>Labour!X$117</f>
        <v>0</v>
      </c>
      <c r="Y212" s="4">
        <f>Labour!Y$117</f>
        <v>0</v>
      </c>
      <c r="Z212" s="4">
        <f>Labour!Z$117</f>
        <v>0</v>
      </c>
      <c r="AA212" s="4">
        <f>Labour!AA$117</f>
        <v>0</v>
      </c>
      <c r="AB212" s="4">
        <f>Labour!AB$117</f>
        <v>0</v>
      </c>
      <c r="AC212" s="4">
        <f>Labour!AC$117</f>
        <v>0</v>
      </c>
    </row>
    <row r="213" spans="1:29" outlineLevel="3" x14ac:dyDescent="0.25">
      <c r="A213" s="11"/>
      <c r="B213" s="11"/>
      <c r="C213" s="18"/>
      <c r="D213" s="19"/>
      <c r="E213" s="12" t="str">
        <f>Labour!E$118</f>
        <v xml:space="preserve">Variance to totex allowance post adjustment - wage growth - manufacturing - real (ADDN2) </v>
      </c>
      <c r="F213" s="4">
        <f>Labour!F$118</f>
        <v>0</v>
      </c>
      <c r="G213" s="4" t="str">
        <f>Labour!G$118</f>
        <v>£m</v>
      </c>
      <c r="H213" s="4">
        <f>Labour!H$118</f>
        <v>0</v>
      </c>
      <c r="I213" s="4"/>
      <c r="J213" s="4"/>
      <c r="K213" s="4"/>
      <c r="L213" s="4"/>
      <c r="M213" s="4"/>
      <c r="N213" s="4"/>
      <c r="O213" s="4"/>
      <c r="P213" s="4"/>
      <c r="Q213" s="4"/>
      <c r="R213" s="4"/>
      <c r="S213" s="4"/>
      <c r="T213" s="4"/>
      <c r="U213" s="4"/>
      <c r="V213" s="4">
        <f>Labour!V$118</f>
        <v>0</v>
      </c>
      <c r="W213" s="4">
        <f>Labour!W$118</f>
        <v>0</v>
      </c>
      <c r="X213" s="4">
        <f>Labour!X$118</f>
        <v>0</v>
      </c>
      <c r="Y213" s="4">
        <f>Labour!Y$118</f>
        <v>0</v>
      </c>
      <c r="Z213" s="4">
        <f>Labour!Z$118</f>
        <v>0</v>
      </c>
      <c r="AA213" s="4">
        <f>Labour!AA$118</f>
        <v>0</v>
      </c>
      <c r="AB213" s="4">
        <f>Labour!AB$118</f>
        <v>0</v>
      </c>
      <c r="AC213" s="4">
        <f>Labour!AC$118</f>
        <v>0</v>
      </c>
    </row>
    <row r="214" spans="1:29" outlineLevel="2" x14ac:dyDescent="0.25">
      <c r="A214" s="11"/>
      <c r="B214" s="11"/>
      <c r="C214" s="18"/>
      <c r="D214" s="19"/>
      <c r="E214" s="12" t="s">
        <v>841</v>
      </c>
      <c r="F214" s="12"/>
      <c r="G214" s="12" t="s">
        <v>148</v>
      </c>
      <c r="H214" s="4">
        <f>SUM(X214:AB214)</f>
        <v>0</v>
      </c>
      <c r="I214" s="12"/>
      <c r="J214" s="4"/>
      <c r="K214" s="4"/>
      <c r="L214" s="4"/>
      <c r="M214" s="4"/>
      <c r="N214" s="4"/>
      <c r="O214" s="4"/>
      <c r="P214" s="4"/>
      <c r="Q214" s="4"/>
      <c r="R214" s="4"/>
      <c r="S214" s="4"/>
      <c r="T214" s="4"/>
      <c r="U214" s="4"/>
      <c r="V214" s="4">
        <f>SUM(V202,V208)</f>
        <v>0</v>
      </c>
      <c r="W214" s="4">
        <f t="shared" ref="V214:AC219" si="56">SUM(W202,W208)</f>
        <v>0</v>
      </c>
      <c r="X214" s="4">
        <f t="shared" si="56"/>
        <v>0</v>
      </c>
      <c r="Y214" s="4">
        <f t="shared" si="56"/>
        <v>0</v>
      </c>
      <c r="Z214" s="4">
        <f t="shared" si="56"/>
        <v>0</v>
      </c>
      <c r="AA214" s="4">
        <f t="shared" si="56"/>
        <v>0</v>
      </c>
      <c r="AB214" s="4">
        <f t="shared" si="56"/>
        <v>0</v>
      </c>
      <c r="AC214" s="4">
        <f t="shared" si="56"/>
        <v>0</v>
      </c>
    </row>
    <row r="215" spans="1:29" outlineLevel="3" x14ac:dyDescent="0.25">
      <c r="A215" s="11"/>
      <c r="B215" s="11"/>
      <c r="C215" s="18"/>
      <c r="D215" s="19"/>
      <c r="E215" s="12" t="s">
        <v>842</v>
      </c>
      <c r="F215" s="12"/>
      <c r="G215" s="12" t="s">
        <v>148</v>
      </c>
      <c r="H215" s="4">
        <f t="shared" ref="H215:H219" si="57">SUM(X215:AB215)</f>
        <v>0</v>
      </c>
      <c r="I215" s="12"/>
      <c r="J215" s="4"/>
      <c r="K215" s="4"/>
      <c r="L215" s="4"/>
      <c r="M215" s="4"/>
      <c r="N215" s="4"/>
      <c r="O215" s="4"/>
      <c r="P215" s="4"/>
      <c r="Q215" s="4"/>
      <c r="R215" s="4"/>
      <c r="S215" s="4"/>
      <c r="T215" s="4"/>
      <c r="U215" s="4"/>
      <c r="V215" s="4">
        <f t="shared" si="56"/>
        <v>0</v>
      </c>
      <c r="W215" s="4">
        <f t="shared" si="56"/>
        <v>0</v>
      </c>
      <c r="X215" s="4">
        <f t="shared" si="56"/>
        <v>0</v>
      </c>
      <c r="Y215" s="4">
        <f t="shared" si="56"/>
        <v>0</v>
      </c>
      <c r="Z215" s="4">
        <f t="shared" si="56"/>
        <v>0</v>
      </c>
      <c r="AA215" s="4">
        <f t="shared" si="56"/>
        <v>0</v>
      </c>
      <c r="AB215" s="4">
        <f t="shared" si="56"/>
        <v>0</v>
      </c>
      <c r="AC215" s="4">
        <f t="shared" si="56"/>
        <v>0</v>
      </c>
    </row>
    <row r="216" spans="1:29" outlineLevel="3" x14ac:dyDescent="0.25">
      <c r="A216" s="11"/>
      <c r="B216" s="11"/>
      <c r="C216" s="18"/>
      <c r="D216" s="19"/>
      <c r="E216" s="12" t="s">
        <v>843</v>
      </c>
      <c r="F216" s="12"/>
      <c r="G216" s="12" t="s">
        <v>148</v>
      </c>
      <c r="H216" s="4">
        <f t="shared" si="57"/>
        <v>0</v>
      </c>
      <c r="I216" s="12"/>
      <c r="J216" s="4"/>
      <c r="K216" s="4"/>
      <c r="L216" s="4"/>
      <c r="M216" s="4"/>
      <c r="N216" s="4"/>
      <c r="O216" s="4"/>
      <c r="P216" s="4"/>
      <c r="Q216" s="4"/>
      <c r="R216" s="4"/>
      <c r="S216" s="4"/>
      <c r="T216" s="4"/>
      <c r="U216" s="4"/>
      <c r="V216" s="4">
        <f t="shared" si="56"/>
        <v>0</v>
      </c>
      <c r="W216" s="4">
        <f t="shared" si="56"/>
        <v>0</v>
      </c>
      <c r="X216" s="4">
        <f t="shared" si="56"/>
        <v>0</v>
      </c>
      <c r="Y216" s="4">
        <f t="shared" si="56"/>
        <v>0</v>
      </c>
      <c r="Z216" s="4">
        <f t="shared" si="56"/>
        <v>0</v>
      </c>
      <c r="AA216" s="4">
        <f t="shared" si="56"/>
        <v>0</v>
      </c>
      <c r="AB216" s="4">
        <f t="shared" si="56"/>
        <v>0</v>
      </c>
      <c r="AC216" s="4">
        <f t="shared" si="56"/>
        <v>0</v>
      </c>
    </row>
    <row r="217" spans="1:29" outlineLevel="3" x14ac:dyDescent="0.25">
      <c r="A217" s="11"/>
      <c r="B217" s="11"/>
      <c r="C217" s="18"/>
      <c r="D217" s="19"/>
      <c r="E217" s="12" t="s">
        <v>844</v>
      </c>
      <c r="F217" s="12"/>
      <c r="G217" s="12" t="s">
        <v>148</v>
      </c>
      <c r="H217" s="4">
        <f t="shared" si="57"/>
        <v>0</v>
      </c>
      <c r="I217" s="12"/>
      <c r="J217" s="4"/>
      <c r="K217" s="4"/>
      <c r="L217" s="4"/>
      <c r="M217" s="4"/>
      <c r="N217" s="4"/>
      <c r="O217" s="4"/>
      <c r="P217" s="4"/>
      <c r="Q217" s="4"/>
      <c r="R217" s="4"/>
      <c r="S217" s="4"/>
      <c r="T217" s="4"/>
      <c r="U217" s="4"/>
      <c r="V217" s="4">
        <f t="shared" si="56"/>
        <v>0</v>
      </c>
      <c r="W217" s="4">
        <f t="shared" si="56"/>
        <v>0</v>
      </c>
      <c r="X217" s="4">
        <f t="shared" si="56"/>
        <v>0</v>
      </c>
      <c r="Y217" s="4">
        <f t="shared" si="56"/>
        <v>0</v>
      </c>
      <c r="Z217" s="4">
        <f t="shared" si="56"/>
        <v>0</v>
      </c>
      <c r="AA217" s="4">
        <f t="shared" si="56"/>
        <v>0</v>
      </c>
      <c r="AB217" s="4">
        <f t="shared" si="56"/>
        <v>0</v>
      </c>
      <c r="AC217" s="4">
        <f t="shared" si="56"/>
        <v>0</v>
      </c>
    </row>
    <row r="218" spans="1:29" outlineLevel="3" x14ac:dyDescent="0.25">
      <c r="A218" s="11"/>
      <c r="B218" s="11"/>
      <c r="C218" s="18"/>
      <c r="D218" s="19"/>
      <c r="E218" s="12" t="s">
        <v>845</v>
      </c>
      <c r="F218" s="12"/>
      <c r="G218" s="12" t="s">
        <v>148</v>
      </c>
      <c r="H218" s="4">
        <f t="shared" si="57"/>
        <v>0</v>
      </c>
      <c r="I218" s="12"/>
      <c r="J218" s="4"/>
      <c r="K218" s="4"/>
      <c r="L218" s="4"/>
      <c r="M218" s="4"/>
      <c r="N218" s="4"/>
      <c r="O218" s="4"/>
      <c r="P218" s="4"/>
      <c r="Q218" s="4"/>
      <c r="R218" s="4"/>
      <c r="S218" s="4"/>
      <c r="T218" s="4"/>
      <c r="U218" s="4"/>
      <c r="V218" s="4">
        <f t="shared" si="56"/>
        <v>0</v>
      </c>
      <c r="W218" s="4">
        <f t="shared" si="56"/>
        <v>0</v>
      </c>
      <c r="X218" s="4">
        <f t="shared" si="56"/>
        <v>0</v>
      </c>
      <c r="Y218" s="4">
        <f t="shared" si="56"/>
        <v>0</v>
      </c>
      <c r="Z218" s="4">
        <f t="shared" si="56"/>
        <v>0</v>
      </c>
      <c r="AA218" s="4">
        <f t="shared" si="56"/>
        <v>0</v>
      </c>
      <c r="AB218" s="4">
        <f t="shared" si="56"/>
        <v>0</v>
      </c>
      <c r="AC218" s="4">
        <f t="shared" si="56"/>
        <v>0</v>
      </c>
    </row>
    <row r="219" spans="1:29" outlineLevel="3" x14ac:dyDescent="0.25">
      <c r="A219" s="11"/>
      <c r="B219" s="11"/>
      <c r="C219" s="18"/>
      <c r="D219" s="19"/>
      <c r="E219" s="12" t="s">
        <v>846</v>
      </c>
      <c r="F219" s="12"/>
      <c r="G219" s="12" t="s">
        <v>148</v>
      </c>
      <c r="H219" s="4">
        <f t="shared" si="57"/>
        <v>0</v>
      </c>
      <c r="I219" s="12"/>
      <c r="J219" s="4"/>
      <c r="K219" s="4"/>
      <c r="L219" s="4"/>
      <c r="M219" s="4"/>
      <c r="N219" s="4"/>
      <c r="O219" s="4"/>
      <c r="P219" s="4"/>
      <c r="Q219" s="4"/>
      <c r="R219" s="4"/>
      <c r="S219" s="4"/>
      <c r="T219" s="4"/>
      <c r="U219" s="4"/>
      <c r="V219" s="4">
        <f t="shared" si="56"/>
        <v>0</v>
      </c>
      <c r="W219" s="4">
        <f t="shared" si="56"/>
        <v>0</v>
      </c>
      <c r="X219" s="4">
        <f t="shared" si="56"/>
        <v>0</v>
      </c>
      <c r="Y219" s="4">
        <f t="shared" si="56"/>
        <v>0</v>
      </c>
      <c r="Z219" s="4">
        <f t="shared" si="56"/>
        <v>0</v>
      </c>
      <c r="AA219" s="4">
        <f t="shared" si="56"/>
        <v>0</v>
      </c>
      <c r="AB219" s="4">
        <f t="shared" si="56"/>
        <v>0</v>
      </c>
      <c r="AC219" s="4">
        <f t="shared" si="56"/>
        <v>0</v>
      </c>
    </row>
    <row r="220" spans="1:29" outlineLevel="1" x14ac:dyDescent="0.25"/>
    <row r="221" spans="1:29" outlineLevel="1" x14ac:dyDescent="0.25"/>
    <row r="222" spans="1:29" outlineLevel="1" x14ac:dyDescent="0.25">
      <c r="B222" s="22" t="s">
        <v>847</v>
      </c>
    </row>
    <row r="223" spans="1:29" outlineLevel="2" x14ac:dyDescent="0.25">
      <c r="A223" s="11"/>
      <c r="B223" s="11"/>
      <c r="C223" s="18"/>
      <c r="D223" s="19"/>
      <c r="E223" s="12" t="str">
        <f>Labour!E$245</f>
        <v xml:space="preserve">Variance to totex allowance post adjustment - standard enhancement - wage growth - construction - real (WR) </v>
      </c>
      <c r="F223" s="12">
        <f>Labour!F$245</f>
        <v>0</v>
      </c>
      <c r="G223" s="12" t="str">
        <f>Labour!G$245</f>
        <v>£m</v>
      </c>
      <c r="H223" s="12">
        <f>Labour!H$245</f>
        <v>0</v>
      </c>
      <c r="I223" s="4"/>
      <c r="J223" s="4"/>
      <c r="K223" s="4"/>
      <c r="L223" s="4"/>
      <c r="M223" s="4"/>
      <c r="N223" s="4"/>
      <c r="O223" s="4"/>
      <c r="P223" s="4"/>
      <c r="Q223" s="4"/>
      <c r="R223" s="4"/>
      <c r="S223" s="4"/>
      <c r="T223" s="4"/>
      <c r="U223" s="4"/>
      <c r="V223" s="12">
        <f>Labour!V$245</f>
        <v>0</v>
      </c>
      <c r="W223" s="12">
        <f>Labour!W$245</f>
        <v>0</v>
      </c>
      <c r="X223" s="12">
        <f>Labour!X$245</f>
        <v>0</v>
      </c>
      <c r="Y223" s="12">
        <f>Labour!Y$245</f>
        <v>0</v>
      </c>
      <c r="Z223" s="12">
        <f>Labour!Z$245</f>
        <v>0</v>
      </c>
      <c r="AA223" s="12">
        <f>Labour!AA$245</f>
        <v>0</v>
      </c>
      <c r="AB223" s="12">
        <f>Labour!AB$245</f>
        <v>0</v>
      </c>
      <c r="AC223" s="12">
        <f>Labour!AC$245</f>
        <v>0</v>
      </c>
    </row>
    <row r="224" spans="1:29" outlineLevel="3" x14ac:dyDescent="0.25">
      <c r="A224" s="11"/>
      <c r="B224" s="11"/>
      <c r="C224" s="18"/>
      <c r="D224" s="19"/>
      <c r="E224" s="12" t="str">
        <f>Labour!E$246</f>
        <v xml:space="preserve">Variance to totex allowance post adjustment - standard enhancement - wage growth - construction - real (WN+) </v>
      </c>
      <c r="F224" s="12">
        <f>Labour!F$246</f>
        <v>0</v>
      </c>
      <c r="G224" s="12" t="str">
        <f>Labour!G$246</f>
        <v>£m</v>
      </c>
      <c r="H224" s="12">
        <f>Labour!H$246</f>
        <v>0</v>
      </c>
      <c r="I224" s="4"/>
      <c r="J224" s="4"/>
      <c r="K224" s="4"/>
      <c r="L224" s="4"/>
      <c r="M224" s="4"/>
      <c r="N224" s="4"/>
      <c r="O224" s="4"/>
      <c r="P224" s="4"/>
      <c r="Q224" s="4"/>
      <c r="R224" s="4"/>
      <c r="S224" s="4"/>
      <c r="T224" s="4"/>
      <c r="U224" s="4"/>
      <c r="V224" s="12">
        <f>Labour!V$246</f>
        <v>0</v>
      </c>
      <c r="W224" s="12">
        <f>Labour!W$246</f>
        <v>0</v>
      </c>
      <c r="X224" s="12">
        <f>Labour!X$246</f>
        <v>0</v>
      </c>
      <c r="Y224" s="12">
        <f>Labour!Y$246</f>
        <v>0</v>
      </c>
      <c r="Z224" s="12">
        <f>Labour!Z$246</f>
        <v>0</v>
      </c>
      <c r="AA224" s="12">
        <f>Labour!AA$246</f>
        <v>0</v>
      </c>
      <c r="AB224" s="12">
        <f>Labour!AB$246</f>
        <v>0</v>
      </c>
      <c r="AC224" s="12">
        <f>Labour!AC$246</f>
        <v>0</v>
      </c>
    </row>
    <row r="225" spans="1:29" outlineLevel="3" x14ac:dyDescent="0.25">
      <c r="A225" s="11"/>
      <c r="B225" s="11"/>
      <c r="C225" s="18"/>
      <c r="D225" s="19"/>
      <c r="E225" s="12" t="str">
        <f>Labour!E$247</f>
        <v xml:space="preserve">Variance to totex allowance post adjustment - standard enhancement - wage growth - construction - real (WWN+) </v>
      </c>
      <c r="F225" s="12">
        <f>Labour!F$247</f>
        <v>0</v>
      </c>
      <c r="G225" s="12" t="str">
        <f>Labour!G$247</f>
        <v>£m</v>
      </c>
      <c r="H225" s="12">
        <f>Labour!H$247</f>
        <v>0</v>
      </c>
      <c r="I225" s="4"/>
      <c r="J225" s="4"/>
      <c r="K225" s="4"/>
      <c r="L225" s="4"/>
      <c r="M225" s="4"/>
      <c r="N225" s="4"/>
      <c r="O225" s="4"/>
      <c r="P225" s="4"/>
      <c r="Q225" s="4"/>
      <c r="R225" s="4"/>
      <c r="S225" s="4"/>
      <c r="T225" s="4"/>
      <c r="U225" s="4"/>
      <c r="V225" s="12">
        <f>Labour!V$247</f>
        <v>0</v>
      </c>
      <c r="W225" s="12">
        <f>Labour!W$247</f>
        <v>0</v>
      </c>
      <c r="X225" s="12">
        <f>Labour!X$247</f>
        <v>0</v>
      </c>
      <c r="Y225" s="12">
        <f>Labour!Y$247</f>
        <v>0</v>
      </c>
      <c r="Z225" s="12">
        <f>Labour!Z$247</f>
        <v>0</v>
      </c>
      <c r="AA225" s="12">
        <f>Labour!AA$247</f>
        <v>0</v>
      </c>
      <c r="AB225" s="12">
        <f>Labour!AB$247</f>
        <v>0</v>
      </c>
      <c r="AC225" s="12">
        <f>Labour!AC$247</f>
        <v>0</v>
      </c>
    </row>
    <row r="226" spans="1:29" outlineLevel="3" x14ac:dyDescent="0.25">
      <c r="A226" s="11"/>
      <c r="B226" s="11"/>
      <c r="C226" s="18"/>
      <c r="D226" s="19"/>
      <c r="E226" s="12" t="str">
        <f>Labour!E$248</f>
        <v xml:space="preserve">Variance to totex allowance post adjustment - standard enhancement - wage growth - construction - real (BIO) </v>
      </c>
      <c r="F226" s="12">
        <f>Labour!F$248</f>
        <v>0</v>
      </c>
      <c r="G226" s="12" t="str">
        <f>Labour!G$248</f>
        <v>£m</v>
      </c>
      <c r="H226" s="12">
        <f>Labour!H$248</f>
        <v>0</v>
      </c>
      <c r="I226" s="4"/>
      <c r="J226" s="4"/>
      <c r="K226" s="4"/>
      <c r="L226" s="4"/>
      <c r="M226" s="4"/>
      <c r="N226" s="4"/>
      <c r="O226" s="4"/>
      <c r="P226" s="4"/>
      <c r="Q226" s="4"/>
      <c r="R226" s="4"/>
      <c r="S226" s="4"/>
      <c r="T226" s="4"/>
      <c r="U226" s="4"/>
      <c r="V226" s="12">
        <f>Labour!V$248</f>
        <v>0</v>
      </c>
      <c r="W226" s="12">
        <f>Labour!W$248</f>
        <v>0</v>
      </c>
      <c r="X226" s="12">
        <f>Labour!X$248</f>
        <v>0</v>
      </c>
      <c r="Y226" s="12">
        <f>Labour!Y$248</f>
        <v>0</v>
      </c>
      <c r="Z226" s="12">
        <f>Labour!Z$248</f>
        <v>0</v>
      </c>
      <c r="AA226" s="12">
        <f>Labour!AA$248</f>
        <v>0</v>
      </c>
      <c r="AB226" s="12">
        <f>Labour!AB$248</f>
        <v>0</v>
      </c>
      <c r="AC226" s="12">
        <f>Labour!AC$248</f>
        <v>0</v>
      </c>
    </row>
    <row r="227" spans="1:29" outlineLevel="3" x14ac:dyDescent="0.25">
      <c r="A227" s="11"/>
      <c r="B227" s="11"/>
      <c r="C227" s="18"/>
      <c r="D227" s="19"/>
      <c r="E227" s="12" t="str">
        <f>Labour!E$249</f>
        <v xml:space="preserve">Variance to totex allowance post adjustment - standard enhancement - wage growth - construction - real (ADDN1) </v>
      </c>
      <c r="F227" s="12">
        <f>Labour!F$249</f>
        <v>0</v>
      </c>
      <c r="G227" s="12" t="str">
        <f>Labour!G$249</f>
        <v>£m</v>
      </c>
      <c r="H227" s="12">
        <f>Labour!H$249</f>
        <v>0</v>
      </c>
      <c r="I227" s="4"/>
      <c r="J227" s="4"/>
      <c r="K227" s="4"/>
      <c r="L227" s="4"/>
      <c r="M227" s="4"/>
      <c r="N227" s="4"/>
      <c r="O227" s="4"/>
      <c r="P227" s="4"/>
      <c r="Q227" s="4"/>
      <c r="R227" s="4"/>
      <c r="S227" s="4"/>
      <c r="T227" s="4"/>
      <c r="U227" s="4"/>
      <c r="V227" s="12">
        <f>Labour!V$249</f>
        <v>0</v>
      </c>
      <c r="W227" s="12">
        <f>Labour!W$249</f>
        <v>0</v>
      </c>
      <c r="X227" s="12">
        <f>Labour!X$249</f>
        <v>0</v>
      </c>
      <c r="Y227" s="12">
        <f>Labour!Y$249</f>
        <v>0</v>
      </c>
      <c r="Z227" s="12">
        <f>Labour!Z$249</f>
        <v>0</v>
      </c>
      <c r="AA227" s="12">
        <f>Labour!AA$249</f>
        <v>0</v>
      </c>
      <c r="AB227" s="12">
        <f>Labour!AB$249</f>
        <v>0</v>
      </c>
      <c r="AC227" s="12">
        <f>Labour!AC$249</f>
        <v>0</v>
      </c>
    </row>
    <row r="228" spans="1:29" outlineLevel="3" x14ac:dyDescent="0.25">
      <c r="A228" s="11"/>
      <c r="B228" s="11"/>
      <c r="C228" s="18"/>
      <c r="D228" s="19"/>
      <c r="E228" s="12" t="str">
        <f>Labour!E$250</f>
        <v xml:space="preserve">Variance to totex allowance post adjustment - standard enhancement - wage growth - construction - real (ADDN2) </v>
      </c>
      <c r="F228" s="12">
        <f>Labour!F$250</f>
        <v>0</v>
      </c>
      <c r="G228" s="12" t="str">
        <f>Labour!G$250</f>
        <v>£m</v>
      </c>
      <c r="H228" s="12">
        <f>Labour!H$250</f>
        <v>0</v>
      </c>
      <c r="I228" s="4"/>
      <c r="J228" s="4"/>
      <c r="K228" s="4"/>
      <c r="L228" s="4"/>
      <c r="M228" s="4"/>
      <c r="N228" s="4"/>
      <c r="O228" s="4"/>
      <c r="P228" s="4"/>
      <c r="Q228" s="4"/>
      <c r="R228" s="4"/>
      <c r="S228" s="4"/>
      <c r="T228" s="4"/>
      <c r="U228" s="4"/>
      <c r="V228" s="12">
        <f>Labour!V$250</f>
        <v>0</v>
      </c>
      <c r="W228" s="12">
        <f>Labour!W$250</f>
        <v>0</v>
      </c>
      <c r="X228" s="12">
        <f>Labour!X$250</f>
        <v>0</v>
      </c>
      <c r="Y228" s="12">
        <f>Labour!Y$250</f>
        <v>0</v>
      </c>
      <c r="Z228" s="12">
        <f>Labour!Z$250</f>
        <v>0</v>
      </c>
      <c r="AA228" s="12">
        <f>Labour!AA$250</f>
        <v>0</v>
      </c>
      <c r="AB228" s="12">
        <f>Labour!AB$250</f>
        <v>0</v>
      </c>
      <c r="AC228" s="12">
        <f>Labour!AC$250</f>
        <v>0</v>
      </c>
    </row>
    <row r="229" spans="1:29" outlineLevel="2" x14ac:dyDescent="0.25">
      <c r="A229" s="11"/>
      <c r="B229" s="11"/>
      <c r="C229" s="18"/>
      <c r="D229" s="19"/>
      <c r="E229" s="12" t="str">
        <f>'Materials, plant &amp; equipment'!E$86</f>
        <v xml:space="preserve">Variance to totex allowance post adjustment - standard enhancement - materials, plant &amp; equipment - real (WR) </v>
      </c>
      <c r="F229" s="4">
        <f>'Materials, plant &amp; equipment'!F$86</f>
        <v>0</v>
      </c>
      <c r="G229" s="4" t="str">
        <f>'Materials, plant &amp; equipment'!G$86</f>
        <v>£m</v>
      </c>
      <c r="H229" s="4">
        <f>'Materials, plant &amp; equipment'!H$86</f>
        <v>0</v>
      </c>
      <c r="I229" s="4"/>
      <c r="J229" s="4"/>
      <c r="K229" s="4"/>
      <c r="L229" s="4"/>
      <c r="M229" s="4"/>
      <c r="N229" s="4"/>
      <c r="O229" s="4"/>
      <c r="P229" s="4"/>
      <c r="Q229" s="4"/>
      <c r="R229" s="4"/>
      <c r="S229" s="4"/>
      <c r="T229" s="4"/>
      <c r="U229" s="4"/>
      <c r="V229" s="4">
        <f>'Materials, plant &amp; equipment'!V$86</f>
        <v>0</v>
      </c>
      <c r="W229" s="4">
        <f>'Materials, plant &amp; equipment'!W$86</f>
        <v>0</v>
      </c>
      <c r="X229" s="4">
        <f>'Materials, plant &amp; equipment'!X$86</f>
        <v>0</v>
      </c>
      <c r="Y229" s="4">
        <f>'Materials, plant &amp; equipment'!Y$86</f>
        <v>0</v>
      </c>
      <c r="Z229" s="4">
        <f>'Materials, plant &amp; equipment'!Z$86</f>
        <v>0</v>
      </c>
      <c r="AA229" s="4">
        <f>'Materials, plant &amp; equipment'!AA$86</f>
        <v>0</v>
      </c>
      <c r="AB229" s="4">
        <f>'Materials, plant &amp; equipment'!AB$86</f>
        <v>0</v>
      </c>
      <c r="AC229" s="4">
        <f>'Materials, plant &amp; equipment'!AC$86</f>
        <v>0</v>
      </c>
    </row>
    <row r="230" spans="1:29" outlineLevel="3" x14ac:dyDescent="0.25">
      <c r="A230" s="11"/>
      <c r="B230" s="11"/>
      <c r="C230" s="18"/>
      <c r="D230" s="19"/>
      <c r="E230" s="12" t="str">
        <f>'Materials, plant &amp; equipment'!E$87</f>
        <v xml:space="preserve">Variance to totex allowance post adjustment - standard enhancement - materials, plant &amp; equipment - real (WN+) </v>
      </c>
      <c r="F230" s="4">
        <f>'Materials, plant &amp; equipment'!F$87</f>
        <v>0</v>
      </c>
      <c r="G230" s="4" t="str">
        <f>'Materials, plant &amp; equipment'!G$87</f>
        <v>£m</v>
      </c>
      <c r="H230" s="4">
        <f>'Materials, plant &amp; equipment'!H$87</f>
        <v>0</v>
      </c>
      <c r="I230" s="4"/>
      <c r="J230" s="4"/>
      <c r="K230" s="4"/>
      <c r="L230" s="4"/>
      <c r="M230" s="4"/>
      <c r="N230" s="4"/>
      <c r="O230" s="4"/>
      <c r="P230" s="4"/>
      <c r="Q230" s="4"/>
      <c r="R230" s="4"/>
      <c r="S230" s="4"/>
      <c r="T230" s="4"/>
      <c r="U230" s="4"/>
      <c r="V230" s="4">
        <f>'Materials, plant &amp; equipment'!V$87</f>
        <v>0</v>
      </c>
      <c r="W230" s="4">
        <f>'Materials, plant &amp; equipment'!W$87</f>
        <v>0</v>
      </c>
      <c r="X230" s="4">
        <f>'Materials, plant &amp; equipment'!X$87</f>
        <v>0</v>
      </c>
      <c r="Y230" s="4">
        <f>'Materials, plant &amp; equipment'!Y$87</f>
        <v>0</v>
      </c>
      <c r="Z230" s="4">
        <f>'Materials, plant &amp; equipment'!Z$87</f>
        <v>0</v>
      </c>
      <c r="AA230" s="4">
        <f>'Materials, plant &amp; equipment'!AA$87</f>
        <v>0</v>
      </c>
      <c r="AB230" s="4">
        <f>'Materials, plant &amp; equipment'!AB$87</f>
        <v>0</v>
      </c>
      <c r="AC230" s="4">
        <f>'Materials, plant &amp; equipment'!AC$87</f>
        <v>0</v>
      </c>
    </row>
    <row r="231" spans="1:29" outlineLevel="3" x14ac:dyDescent="0.25">
      <c r="A231" s="11"/>
      <c r="B231" s="11"/>
      <c r="C231" s="18"/>
      <c r="D231" s="19"/>
      <c r="E231" s="12" t="str">
        <f>'Materials, plant &amp; equipment'!E$88</f>
        <v xml:space="preserve">Variance to totex allowance post adjustment - standard enhancement - materials, plant &amp; equipment - real (WWN+) </v>
      </c>
      <c r="F231" s="4">
        <f>'Materials, plant &amp; equipment'!F$88</f>
        <v>0</v>
      </c>
      <c r="G231" s="4" t="str">
        <f>'Materials, plant &amp; equipment'!G$88</f>
        <v>£m</v>
      </c>
      <c r="H231" s="4">
        <f>'Materials, plant &amp; equipment'!H$88</f>
        <v>0</v>
      </c>
      <c r="I231" s="4"/>
      <c r="J231" s="4"/>
      <c r="K231" s="4"/>
      <c r="L231" s="4"/>
      <c r="M231" s="4"/>
      <c r="N231" s="4"/>
      <c r="O231" s="4"/>
      <c r="P231" s="4"/>
      <c r="Q231" s="4"/>
      <c r="R231" s="4"/>
      <c r="S231" s="4"/>
      <c r="T231" s="4"/>
      <c r="U231" s="4"/>
      <c r="V231" s="4">
        <f>'Materials, plant &amp; equipment'!V$88</f>
        <v>0</v>
      </c>
      <c r="W231" s="4">
        <f>'Materials, plant &amp; equipment'!W$88</f>
        <v>0</v>
      </c>
      <c r="X231" s="4">
        <f>'Materials, plant &amp; equipment'!X$88</f>
        <v>0</v>
      </c>
      <c r="Y231" s="4">
        <f>'Materials, plant &amp; equipment'!Y$88</f>
        <v>0</v>
      </c>
      <c r="Z231" s="4">
        <f>'Materials, plant &amp; equipment'!Z$88</f>
        <v>0</v>
      </c>
      <c r="AA231" s="4">
        <f>'Materials, plant &amp; equipment'!AA$88</f>
        <v>0</v>
      </c>
      <c r="AB231" s="4">
        <f>'Materials, plant &amp; equipment'!AB$88</f>
        <v>0</v>
      </c>
      <c r="AC231" s="4">
        <f>'Materials, plant &amp; equipment'!AC$88</f>
        <v>0</v>
      </c>
    </row>
    <row r="232" spans="1:29" outlineLevel="3" x14ac:dyDescent="0.25">
      <c r="A232" s="11"/>
      <c r="B232" s="11"/>
      <c r="C232" s="18"/>
      <c r="D232" s="19"/>
      <c r="E232" s="12" t="str">
        <f>'Materials, plant &amp; equipment'!E$89</f>
        <v xml:space="preserve">Variance to totex allowance post adjustment - standard enhancement - materials, plant &amp; equipment - real (BIO) </v>
      </c>
      <c r="F232" s="4">
        <f>'Materials, plant &amp; equipment'!F$89</f>
        <v>0</v>
      </c>
      <c r="G232" s="4" t="str">
        <f>'Materials, plant &amp; equipment'!G$89</f>
        <v>£m</v>
      </c>
      <c r="H232" s="4">
        <f>'Materials, plant &amp; equipment'!H$89</f>
        <v>0</v>
      </c>
      <c r="I232" s="4"/>
      <c r="J232" s="4"/>
      <c r="K232" s="4"/>
      <c r="L232" s="4"/>
      <c r="M232" s="4"/>
      <c r="N232" s="4"/>
      <c r="O232" s="4"/>
      <c r="P232" s="4"/>
      <c r="Q232" s="4"/>
      <c r="R232" s="4"/>
      <c r="S232" s="4"/>
      <c r="T232" s="4"/>
      <c r="U232" s="4"/>
      <c r="V232" s="4">
        <f>'Materials, plant &amp; equipment'!V$89</f>
        <v>0</v>
      </c>
      <c r="W232" s="4">
        <f>'Materials, plant &amp; equipment'!W$89</f>
        <v>0</v>
      </c>
      <c r="X232" s="4">
        <f>'Materials, plant &amp; equipment'!X$89</f>
        <v>0</v>
      </c>
      <c r="Y232" s="4">
        <f>'Materials, plant &amp; equipment'!Y$89</f>
        <v>0</v>
      </c>
      <c r="Z232" s="4">
        <f>'Materials, plant &amp; equipment'!Z$89</f>
        <v>0</v>
      </c>
      <c r="AA232" s="4">
        <f>'Materials, plant &amp; equipment'!AA$89</f>
        <v>0</v>
      </c>
      <c r="AB232" s="4">
        <f>'Materials, plant &amp; equipment'!AB$89</f>
        <v>0</v>
      </c>
      <c r="AC232" s="4">
        <f>'Materials, plant &amp; equipment'!AC$89</f>
        <v>0</v>
      </c>
    </row>
    <row r="233" spans="1:29" outlineLevel="3" x14ac:dyDescent="0.25">
      <c r="A233" s="11"/>
      <c r="B233" s="11"/>
      <c r="C233" s="18"/>
      <c r="D233" s="19"/>
      <c r="E233" s="12" t="str">
        <f>'Materials, plant &amp; equipment'!E$90</f>
        <v xml:space="preserve">Variance to totex allowance post adjustment - standard enhancement - materials, plant &amp; equipment - real (ADDN1) </v>
      </c>
      <c r="F233" s="4">
        <f>'Materials, plant &amp; equipment'!F$90</f>
        <v>0</v>
      </c>
      <c r="G233" s="4" t="str">
        <f>'Materials, plant &amp; equipment'!G$90</f>
        <v>£m</v>
      </c>
      <c r="H233" s="4">
        <f>'Materials, plant &amp; equipment'!H$90</f>
        <v>0</v>
      </c>
      <c r="I233" s="4"/>
      <c r="J233" s="4"/>
      <c r="K233" s="4"/>
      <c r="L233" s="4"/>
      <c r="M233" s="4"/>
      <c r="N233" s="4"/>
      <c r="O233" s="4"/>
      <c r="P233" s="4"/>
      <c r="Q233" s="4"/>
      <c r="R233" s="4"/>
      <c r="S233" s="4"/>
      <c r="T233" s="4"/>
      <c r="U233" s="4"/>
      <c r="V233" s="4">
        <f>'Materials, plant &amp; equipment'!V$90</f>
        <v>0</v>
      </c>
      <c r="W233" s="4">
        <f>'Materials, plant &amp; equipment'!W$90</f>
        <v>0</v>
      </c>
      <c r="X233" s="4">
        <f>'Materials, plant &amp; equipment'!X$90</f>
        <v>0</v>
      </c>
      <c r="Y233" s="4">
        <f>'Materials, plant &amp; equipment'!Y$90</f>
        <v>0</v>
      </c>
      <c r="Z233" s="4">
        <f>'Materials, plant &amp; equipment'!Z$90</f>
        <v>0</v>
      </c>
      <c r="AA233" s="4">
        <f>'Materials, plant &amp; equipment'!AA$90</f>
        <v>0</v>
      </c>
      <c r="AB233" s="4">
        <f>'Materials, plant &amp; equipment'!AB$90</f>
        <v>0</v>
      </c>
      <c r="AC233" s="4">
        <f>'Materials, plant &amp; equipment'!AC$90</f>
        <v>0</v>
      </c>
    </row>
    <row r="234" spans="1:29" outlineLevel="3" x14ac:dyDescent="0.25">
      <c r="A234" s="11"/>
      <c r="B234" s="11"/>
      <c r="C234" s="18"/>
      <c r="D234" s="19"/>
      <c r="E234" s="12" t="str">
        <f>'Materials, plant &amp; equipment'!E$91</f>
        <v xml:space="preserve">Variance to totex allowance post adjustment - standard enhancement - materials, plant &amp; equipment - real (ADDN2) </v>
      </c>
      <c r="F234" s="4">
        <f>'Materials, plant &amp; equipment'!F$91</f>
        <v>0</v>
      </c>
      <c r="G234" s="4" t="str">
        <f>'Materials, plant &amp; equipment'!G$91</f>
        <v>£m</v>
      </c>
      <c r="H234" s="4">
        <f>'Materials, plant &amp; equipment'!H$91</f>
        <v>0</v>
      </c>
      <c r="I234" s="4"/>
      <c r="J234" s="4"/>
      <c r="K234" s="4"/>
      <c r="L234" s="4"/>
      <c r="M234" s="4"/>
      <c r="N234" s="4"/>
      <c r="O234" s="4"/>
      <c r="P234" s="4"/>
      <c r="Q234" s="4"/>
      <c r="R234" s="4"/>
      <c r="S234" s="4"/>
      <c r="T234" s="4"/>
      <c r="U234" s="4"/>
      <c r="V234" s="4">
        <f>'Materials, plant &amp; equipment'!V$91</f>
        <v>0</v>
      </c>
      <c r="W234" s="4">
        <f>'Materials, plant &amp; equipment'!W$91</f>
        <v>0</v>
      </c>
      <c r="X234" s="4">
        <f>'Materials, plant &amp; equipment'!X$91</f>
        <v>0</v>
      </c>
      <c r="Y234" s="4">
        <f>'Materials, plant &amp; equipment'!Y$91</f>
        <v>0</v>
      </c>
      <c r="Z234" s="4">
        <f>'Materials, plant &amp; equipment'!Z$91</f>
        <v>0</v>
      </c>
      <c r="AA234" s="4">
        <f>'Materials, plant &amp; equipment'!AA$91</f>
        <v>0</v>
      </c>
      <c r="AB234" s="4">
        <f>'Materials, plant &amp; equipment'!AB$91</f>
        <v>0</v>
      </c>
      <c r="AC234" s="4">
        <f>'Materials, plant &amp; equipment'!AC$91</f>
        <v>0</v>
      </c>
    </row>
    <row r="235" spans="1:29" outlineLevel="2" x14ac:dyDescent="0.25">
      <c r="A235" s="11"/>
      <c r="B235" s="11"/>
      <c r="C235" s="18"/>
      <c r="D235" s="19"/>
      <c r="E235" s="12" t="s">
        <v>848</v>
      </c>
      <c r="F235" s="12"/>
      <c r="G235" s="12" t="s">
        <v>148</v>
      </c>
      <c r="H235" s="4">
        <f>SUM(X235:AB235)</f>
        <v>0</v>
      </c>
      <c r="I235" s="12"/>
      <c r="J235" s="4"/>
      <c r="K235" s="4"/>
      <c r="L235" s="4"/>
      <c r="M235" s="4"/>
      <c r="N235" s="4"/>
      <c r="O235" s="4"/>
      <c r="P235" s="4"/>
      <c r="Q235" s="4"/>
      <c r="R235" s="4"/>
      <c r="S235" s="4"/>
      <c r="T235" s="4"/>
      <c r="U235" s="4"/>
      <c r="V235" s="4">
        <f t="shared" ref="V235:AC240" si="58">SUM(V223,V229)</f>
        <v>0</v>
      </c>
      <c r="W235" s="4">
        <f t="shared" si="58"/>
        <v>0</v>
      </c>
      <c r="X235" s="4">
        <f t="shared" si="58"/>
        <v>0</v>
      </c>
      <c r="Y235" s="4">
        <f t="shared" si="58"/>
        <v>0</v>
      </c>
      <c r="Z235" s="4">
        <f t="shared" si="58"/>
        <v>0</v>
      </c>
      <c r="AA235" s="4">
        <f t="shared" si="58"/>
        <v>0</v>
      </c>
      <c r="AB235" s="4">
        <f t="shared" si="58"/>
        <v>0</v>
      </c>
      <c r="AC235" s="4">
        <f t="shared" si="58"/>
        <v>0</v>
      </c>
    </row>
    <row r="236" spans="1:29" outlineLevel="3" x14ac:dyDescent="0.25">
      <c r="A236" s="11"/>
      <c r="B236" s="11"/>
      <c r="C236" s="18"/>
      <c r="D236" s="19"/>
      <c r="E236" s="12" t="s">
        <v>849</v>
      </c>
      <c r="F236" s="12"/>
      <c r="G236" s="12" t="s">
        <v>148</v>
      </c>
      <c r="H236" s="4">
        <f t="shared" ref="H236:H240" si="59">SUM(X236:AB236)</f>
        <v>0</v>
      </c>
      <c r="I236" s="12"/>
      <c r="J236" s="4"/>
      <c r="K236" s="4"/>
      <c r="L236" s="4"/>
      <c r="M236" s="4"/>
      <c r="N236" s="4"/>
      <c r="O236" s="4"/>
      <c r="P236" s="4"/>
      <c r="Q236" s="4"/>
      <c r="R236" s="4"/>
      <c r="S236" s="4"/>
      <c r="T236" s="4"/>
      <c r="U236" s="4"/>
      <c r="V236" s="4">
        <f t="shared" si="58"/>
        <v>0</v>
      </c>
      <c r="W236" s="4">
        <f t="shared" si="58"/>
        <v>0</v>
      </c>
      <c r="X236" s="4">
        <f t="shared" si="58"/>
        <v>0</v>
      </c>
      <c r="Y236" s="4">
        <f t="shared" si="58"/>
        <v>0</v>
      </c>
      <c r="Z236" s="4">
        <f t="shared" si="58"/>
        <v>0</v>
      </c>
      <c r="AA236" s="4">
        <f t="shared" si="58"/>
        <v>0</v>
      </c>
      <c r="AB236" s="4">
        <f t="shared" si="58"/>
        <v>0</v>
      </c>
      <c r="AC236" s="4">
        <f t="shared" si="58"/>
        <v>0</v>
      </c>
    </row>
    <row r="237" spans="1:29" outlineLevel="3" x14ac:dyDescent="0.25">
      <c r="A237" s="11"/>
      <c r="B237" s="11"/>
      <c r="C237" s="18"/>
      <c r="D237" s="19"/>
      <c r="E237" s="12" t="s">
        <v>850</v>
      </c>
      <c r="F237" s="12"/>
      <c r="G237" s="12" t="s">
        <v>148</v>
      </c>
      <c r="H237" s="4">
        <f t="shared" si="59"/>
        <v>0</v>
      </c>
      <c r="I237" s="12"/>
      <c r="J237" s="4"/>
      <c r="K237" s="4"/>
      <c r="L237" s="4"/>
      <c r="M237" s="4"/>
      <c r="N237" s="4"/>
      <c r="O237" s="4"/>
      <c r="P237" s="4"/>
      <c r="Q237" s="4"/>
      <c r="R237" s="4"/>
      <c r="S237" s="4"/>
      <c r="T237" s="4"/>
      <c r="U237" s="4"/>
      <c r="V237" s="4">
        <f t="shared" si="58"/>
        <v>0</v>
      </c>
      <c r="W237" s="4">
        <f t="shared" si="58"/>
        <v>0</v>
      </c>
      <c r="X237" s="4">
        <f t="shared" si="58"/>
        <v>0</v>
      </c>
      <c r="Y237" s="4">
        <f t="shared" si="58"/>
        <v>0</v>
      </c>
      <c r="Z237" s="4">
        <f t="shared" si="58"/>
        <v>0</v>
      </c>
      <c r="AA237" s="4">
        <f t="shared" si="58"/>
        <v>0</v>
      </c>
      <c r="AB237" s="4">
        <f t="shared" si="58"/>
        <v>0</v>
      </c>
      <c r="AC237" s="4">
        <f t="shared" si="58"/>
        <v>0</v>
      </c>
    </row>
    <row r="238" spans="1:29" outlineLevel="3" x14ac:dyDescent="0.25">
      <c r="A238" s="11"/>
      <c r="B238" s="11"/>
      <c r="C238" s="18"/>
      <c r="D238" s="19"/>
      <c r="E238" s="12" t="s">
        <v>851</v>
      </c>
      <c r="F238" s="12"/>
      <c r="G238" s="12" t="s">
        <v>148</v>
      </c>
      <c r="H238" s="4">
        <f t="shared" si="59"/>
        <v>0</v>
      </c>
      <c r="I238" s="12"/>
      <c r="J238" s="4"/>
      <c r="K238" s="4"/>
      <c r="L238" s="4"/>
      <c r="M238" s="4"/>
      <c r="N238" s="4"/>
      <c r="O238" s="4"/>
      <c r="P238" s="4"/>
      <c r="Q238" s="4"/>
      <c r="R238" s="4"/>
      <c r="S238" s="4"/>
      <c r="T238" s="4"/>
      <c r="U238" s="4"/>
      <c r="V238" s="4">
        <f t="shared" si="58"/>
        <v>0</v>
      </c>
      <c r="W238" s="4">
        <f t="shared" si="58"/>
        <v>0</v>
      </c>
      <c r="X238" s="4">
        <f t="shared" si="58"/>
        <v>0</v>
      </c>
      <c r="Y238" s="4">
        <f t="shared" si="58"/>
        <v>0</v>
      </c>
      <c r="Z238" s="4">
        <f t="shared" si="58"/>
        <v>0</v>
      </c>
      <c r="AA238" s="4">
        <f t="shared" si="58"/>
        <v>0</v>
      </c>
      <c r="AB238" s="4">
        <f t="shared" si="58"/>
        <v>0</v>
      </c>
      <c r="AC238" s="4">
        <f t="shared" si="58"/>
        <v>0</v>
      </c>
    </row>
    <row r="239" spans="1:29" outlineLevel="3" x14ac:dyDescent="0.25">
      <c r="A239" s="11"/>
      <c r="B239" s="11"/>
      <c r="C239" s="18"/>
      <c r="D239" s="19"/>
      <c r="E239" s="12" t="s">
        <v>852</v>
      </c>
      <c r="F239" s="12"/>
      <c r="G239" s="12" t="s">
        <v>148</v>
      </c>
      <c r="H239" s="4">
        <f t="shared" si="59"/>
        <v>0</v>
      </c>
      <c r="I239" s="12"/>
      <c r="J239" s="4"/>
      <c r="K239" s="4"/>
      <c r="L239" s="4"/>
      <c r="M239" s="4"/>
      <c r="N239" s="4"/>
      <c r="O239" s="4"/>
      <c r="P239" s="4"/>
      <c r="Q239" s="4"/>
      <c r="R239" s="4"/>
      <c r="S239" s="4"/>
      <c r="T239" s="4"/>
      <c r="U239" s="4"/>
      <c r="V239" s="4">
        <f t="shared" si="58"/>
        <v>0</v>
      </c>
      <c r="W239" s="4">
        <f t="shared" si="58"/>
        <v>0</v>
      </c>
      <c r="X239" s="4">
        <f t="shared" si="58"/>
        <v>0</v>
      </c>
      <c r="Y239" s="4">
        <f t="shared" si="58"/>
        <v>0</v>
      </c>
      <c r="Z239" s="4">
        <f t="shared" si="58"/>
        <v>0</v>
      </c>
      <c r="AA239" s="4">
        <f t="shared" si="58"/>
        <v>0</v>
      </c>
      <c r="AB239" s="4">
        <f t="shared" si="58"/>
        <v>0</v>
      </c>
      <c r="AC239" s="4">
        <f t="shared" si="58"/>
        <v>0</v>
      </c>
    </row>
    <row r="240" spans="1:29" outlineLevel="3" x14ac:dyDescent="0.25">
      <c r="A240" s="11"/>
      <c r="B240" s="11"/>
      <c r="C240" s="18"/>
      <c r="D240" s="19"/>
      <c r="E240" s="12" t="s">
        <v>853</v>
      </c>
      <c r="F240" s="12"/>
      <c r="G240" s="12" t="s">
        <v>148</v>
      </c>
      <c r="H240" s="4">
        <f t="shared" si="59"/>
        <v>0</v>
      </c>
      <c r="I240" s="12"/>
      <c r="J240" s="4"/>
      <c r="K240" s="4"/>
      <c r="L240" s="4"/>
      <c r="M240" s="4"/>
      <c r="N240" s="4"/>
      <c r="O240" s="4"/>
      <c r="P240" s="4"/>
      <c r="Q240" s="4"/>
      <c r="R240" s="4"/>
      <c r="S240" s="4"/>
      <c r="T240" s="4"/>
      <c r="U240" s="4"/>
      <c r="V240" s="4">
        <f t="shared" si="58"/>
        <v>0</v>
      </c>
      <c r="W240" s="4">
        <f t="shared" si="58"/>
        <v>0</v>
      </c>
      <c r="X240" s="4">
        <f t="shared" si="58"/>
        <v>0</v>
      </c>
      <c r="Y240" s="4">
        <f t="shared" si="58"/>
        <v>0</v>
      </c>
      <c r="Z240" s="4">
        <f t="shared" si="58"/>
        <v>0</v>
      </c>
      <c r="AA240" s="4">
        <f t="shared" si="58"/>
        <v>0</v>
      </c>
      <c r="AB240" s="4">
        <f t="shared" si="58"/>
        <v>0</v>
      </c>
      <c r="AC240" s="4">
        <f t="shared" si="58"/>
        <v>0</v>
      </c>
    </row>
    <row r="241" spans="1:29" outlineLevel="1" x14ac:dyDescent="0.25"/>
    <row r="242" spans="1:29" outlineLevel="1" x14ac:dyDescent="0.25"/>
    <row r="243" spans="1:29" outlineLevel="1" x14ac:dyDescent="0.25">
      <c r="B243" s="22" t="s">
        <v>854</v>
      </c>
    </row>
    <row r="244" spans="1:29" outlineLevel="2" x14ac:dyDescent="0.25">
      <c r="A244" s="11"/>
      <c r="B244" s="11"/>
      <c r="C244" s="18"/>
      <c r="D244" s="19"/>
      <c r="E244" s="12" t="str">
        <f>Labour!E$350</f>
        <v xml:space="preserve">Variance to totex allowance post adjustment - 25:25 cost sharing - wage growth - construction - real (WR) </v>
      </c>
      <c r="F244" s="12">
        <f>Labour!F$350</f>
        <v>0</v>
      </c>
      <c r="G244" s="12" t="str">
        <f>Labour!G$350</f>
        <v>£m</v>
      </c>
      <c r="H244" s="12">
        <f>Labour!H$350</f>
        <v>0</v>
      </c>
      <c r="I244" s="4"/>
      <c r="J244" s="4"/>
      <c r="K244" s="4"/>
      <c r="L244" s="4"/>
      <c r="M244" s="4"/>
      <c r="N244" s="4"/>
      <c r="O244" s="4"/>
      <c r="P244" s="4"/>
      <c r="Q244" s="4"/>
      <c r="R244" s="4"/>
      <c r="S244" s="4"/>
      <c r="T244" s="4"/>
      <c r="U244" s="4"/>
      <c r="V244" s="12">
        <f>Labour!V$350</f>
        <v>0</v>
      </c>
      <c r="W244" s="12">
        <f>Labour!W$350</f>
        <v>0</v>
      </c>
      <c r="X244" s="12">
        <f>Labour!X$350</f>
        <v>0</v>
      </c>
      <c r="Y244" s="12">
        <f>Labour!Y$350</f>
        <v>0</v>
      </c>
      <c r="Z244" s="12">
        <f>Labour!Z$350</f>
        <v>0</v>
      </c>
      <c r="AA244" s="12">
        <f>Labour!AA$350</f>
        <v>0</v>
      </c>
      <c r="AB244" s="12">
        <f>Labour!AB$350</f>
        <v>0</v>
      </c>
      <c r="AC244" s="12">
        <f>Labour!AC$350</f>
        <v>0</v>
      </c>
    </row>
    <row r="245" spans="1:29" outlineLevel="3" x14ac:dyDescent="0.25">
      <c r="A245" s="11"/>
      <c r="B245" s="11"/>
      <c r="C245" s="18"/>
      <c r="D245" s="19"/>
      <c r="E245" s="12" t="str">
        <f>Labour!E$351</f>
        <v xml:space="preserve">Variance to totex allowance post adjustment - 25:25 cost sharing - wage growth - construction - real (WN+) </v>
      </c>
      <c r="F245" s="12">
        <f>Labour!F$351</f>
        <v>0</v>
      </c>
      <c r="G245" s="12" t="str">
        <f>Labour!G$351</f>
        <v>£m</v>
      </c>
      <c r="H245" s="12">
        <f>Labour!H$351</f>
        <v>0</v>
      </c>
      <c r="I245" s="4"/>
      <c r="J245" s="4"/>
      <c r="K245" s="4"/>
      <c r="L245" s="4"/>
      <c r="M245" s="4"/>
      <c r="N245" s="4"/>
      <c r="O245" s="4"/>
      <c r="P245" s="4"/>
      <c r="Q245" s="4"/>
      <c r="R245" s="4"/>
      <c r="S245" s="4"/>
      <c r="T245" s="4"/>
      <c r="U245" s="4"/>
      <c r="V245" s="12">
        <f>Labour!V$351</f>
        <v>0</v>
      </c>
      <c r="W245" s="12">
        <f>Labour!W$351</f>
        <v>0</v>
      </c>
      <c r="X245" s="12">
        <f>Labour!X$351</f>
        <v>0</v>
      </c>
      <c r="Y245" s="12">
        <f>Labour!Y$351</f>
        <v>0</v>
      </c>
      <c r="Z245" s="12">
        <f>Labour!Z$351</f>
        <v>0</v>
      </c>
      <c r="AA245" s="12">
        <f>Labour!AA$351</f>
        <v>0</v>
      </c>
      <c r="AB245" s="12">
        <f>Labour!AB$351</f>
        <v>0</v>
      </c>
      <c r="AC245" s="12">
        <f>Labour!AC$351</f>
        <v>0</v>
      </c>
    </row>
    <row r="246" spans="1:29" outlineLevel="3" x14ac:dyDescent="0.25">
      <c r="A246" s="11"/>
      <c r="B246" s="11"/>
      <c r="C246" s="18"/>
      <c r="D246" s="19"/>
      <c r="E246" s="12" t="str">
        <f>Labour!E$352</f>
        <v xml:space="preserve">Variance to totex allowance post adjustment - 25:25 cost sharing - wage growth - construction - real (WWN+) </v>
      </c>
      <c r="F246" s="12">
        <f>Labour!F$352</f>
        <v>0</v>
      </c>
      <c r="G246" s="12" t="str">
        <f>Labour!G$352</f>
        <v>£m</v>
      </c>
      <c r="H246" s="12">
        <f>Labour!H$352</f>
        <v>0</v>
      </c>
      <c r="I246" s="4"/>
      <c r="J246" s="4"/>
      <c r="K246" s="4"/>
      <c r="L246" s="4"/>
      <c r="M246" s="4"/>
      <c r="N246" s="4"/>
      <c r="O246" s="4"/>
      <c r="P246" s="4"/>
      <c r="Q246" s="4"/>
      <c r="R246" s="4"/>
      <c r="S246" s="4"/>
      <c r="T246" s="4"/>
      <c r="U246" s="4"/>
      <c r="V246" s="12">
        <f>Labour!V$352</f>
        <v>0</v>
      </c>
      <c r="W246" s="12">
        <f>Labour!W$352</f>
        <v>0</v>
      </c>
      <c r="X246" s="12">
        <f>Labour!X$352</f>
        <v>0</v>
      </c>
      <c r="Y246" s="12">
        <f>Labour!Y$352</f>
        <v>0</v>
      </c>
      <c r="Z246" s="12">
        <f>Labour!Z$352</f>
        <v>0</v>
      </c>
      <c r="AA246" s="12">
        <f>Labour!AA$352</f>
        <v>0</v>
      </c>
      <c r="AB246" s="12">
        <f>Labour!AB$352</f>
        <v>0</v>
      </c>
      <c r="AC246" s="12">
        <f>Labour!AC$352</f>
        <v>0</v>
      </c>
    </row>
    <row r="247" spans="1:29" outlineLevel="3" x14ac:dyDescent="0.25">
      <c r="A247" s="11"/>
      <c r="B247" s="11"/>
      <c r="C247" s="18"/>
      <c r="D247" s="19"/>
      <c r="E247" s="12" t="str">
        <f>Labour!E$353</f>
        <v xml:space="preserve">Variance to totex allowance post adjustment - 25:25 cost sharing - wage growth - construction - real (BIO) </v>
      </c>
      <c r="F247" s="12">
        <f>Labour!F$353</f>
        <v>0</v>
      </c>
      <c r="G247" s="12" t="str">
        <f>Labour!G$353</f>
        <v>£m</v>
      </c>
      <c r="H247" s="12">
        <f>Labour!H$353</f>
        <v>0</v>
      </c>
      <c r="I247" s="4"/>
      <c r="J247" s="4"/>
      <c r="K247" s="4"/>
      <c r="L247" s="4"/>
      <c r="M247" s="4"/>
      <c r="N247" s="4"/>
      <c r="O247" s="4"/>
      <c r="P247" s="4"/>
      <c r="Q247" s="4"/>
      <c r="R247" s="4"/>
      <c r="S247" s="4"/>
      <c r="T247" s="4"/>
      <c r="U247" s="4"/>
      <c r="V247" s="12">
        <f>Labour!V$353</f>
        <v>0</v>
      </c>
      <c r="W247" s="12">
        <f>Labour!W$353</f>
        <v>0</v>
      </c>
      <c r="X247" s="12">
        <f>Labour!X$353</f>
        <v>0</v>
      </c>
      <c r="Y247" s="12">
        <f>Labour!Y$353</f>
        <v>0</v>
      </c>
      <c r="Z247" s="12">
        <f>Labour!Z$353</f>
        <v>0</v>
      </c>
      <c r="AA247" s="12">
        <f>Labour!AA$353</f>
        <v>0</v>
      </c>
      <c r="AB247" s="12">
        <f>Labour!AB$353</f>
        <v>0</v>
      </c>
      <c r="AC247" s="12">
        <f>Labour!AC$353</f>
        <v>0</v>
      </c>
    </row>
    <row r="248" spans="1:29" outlineLevel="3" x14ac:dyDescent="0.25">
      <c r="A248" s="11"/>
      <c r="B248" s="11"/>
      <c r="C248" s="18"/>
      <c r="D248" s="19"/>
      <c r="E248" s="12" t="str">
        <f>Labour!E$354</f>
        <v xml:space="preserve">Variance to totex allowance post adjustment - 25:25 cost sharing - wage growth - construction - real (ADDN1) </v>
      </c>
      <c r="F248" s="12">
        <f>Labour!F$354</f>
        <v>0</v>
      </c>
      <c r="G248" s="12" t="str">
        <f>Labour!G$354</f>
        <v>£m</v>
      </c>
      <c r="H248" s="12">
        <f>Labour!H$354</f>
        <v>0</v>
      </c>
      <c r="I248" s="4"/>
      <c r="J248" s="4"/>
      <c r="K248" s="4"/>
      <c r="L248" s="4"/>
      <c r="M248" s="4"/>
      <c r="N248" s="4"/>
      <c r="O248" s="4"/>
      <c r="P248" s="4"/>
      <c r="Q248" s="4"/>
      <c r="R248" s="4"/>
      <c r="S248" s="4"/>
      <c r="T248" s="4"/>
      <c r="U248" s="4"/>
      <c r="V248" s="12">
        <f>Labour!V$354</f>
        <v>0</v>
      </c>
      <c r="W248" s="12">
        <f>Labour!W$354</f>
        <v>0</v>
      </c>
      <c r="X248" s="12">
        <f>Labour!X$354</f>
        <v>0</v>
      </c>
      <c r="Y248" s="12">
        <f>Labour!Y$354</f>
        <v>0</v>
      </c>
      <c r="Z248" s="12">
        <f>Labour!Z$354</f>
        <v>0</v>
      </c>
      <c r="AA248" s="12">
        <f>Labour!AA$354</f>
        <v>0</v>
      </c>
      <c r="AB248" s="12">
        <f>Labour!AB$354</f>
        <v>0</v>
      </c>
      <c r="AC248" s="12">
        <f>Labour!AC$354</f>
        <v>0</v>
      </c>
    </row>
    <row r="249" spans="1:29" outlineLevel="3" x14ac:dyDescent="0.25">
      <c r="A249" s="11"/>
      <c r="B249" s="11"/>
      <c r="C249" s="18"/>
      <c r="D249" s="19"/>
      <c r="E249" s="12" t="str">
        <f>Labour!E$355</f>
        <v xml:space="preserve">Variance to totex allowance post adjustment - 25:25 cost sharing - wage growth - construction - real (ADDN2) </v>
      </c>
      <c r="F249" s="12">
        <f>Labour!F$355</f>
        <v>0</v>
      </c>
      <c r="G249" s="12" t="str">
        <f>Labour!G$355</f>
        <v>£m</v>
      </c>
      <c r="H249" s="12">
        <f>Labour!H$355</f>
        <v>0</v>
      </c>
      <c r="I249" s="4"/>
      <c r="J249" s="4"/>
      <c r="K249" s="4"/>
      <c r="L249" s="4"/>
      <c r="M249" s="4"/>
      <c r="N249" s="4"/>
      <c r="O249" s="4"/>
      <c r="P249" s="4"/>
      <c r="Q249" s="4"/>
      <c r="R249" s="4"/>
      <c r="S249" s="4"/>
      <c r="T249" s="4"/>
      <c r="U249" s="4"/>
      <c r="V249" s="12">
        <f>Labour!V$355</f>
        <v>0</v>
      </c>
      <c r="W249" s="12">
        <f>Labour!W$355</f>
        <v>0</v>
      </c>
      <c r="X249" s="12">
        <f>Labour!X$355</f>
        <v>0</v>
      </c>
      <c r="Y249" s="12">
        <f>Labour!Y$355</f>
        <v>0</v>
      </c>
      <c r="Z249" s="12">
        <f>Labour!Z$355</f>
        <v>0</v>
      </c>
      <c r="AA249" s="12">
        <f>Labour!AA$355</f>
        <v>0</v>
      </c>
      <c r="AB249" s="12">
        <f>Labour!AB$355</f>
        <v>0</v>
      </c>
      <c r="AC249" s="12">
        <f>Labour!AC$355</f>
        <v>0</v>
      </c>
    </row>
    <row r="250" spans="1:29" outlineLevel="2" x14ac:dyDescent="0.25">
      <c r="A250" s="11"/>
      <c r="B250" s="11"/>
      <c r="C250" s="18"/>
      <c r="D250" s="19"/>
      <c r="E250" s="12" t="str">
        <f>'Materials, plant &amp; equipment'!E$191</f>
        <v xml:space="preserve">Variance to totex allowance post adjustment - 25:25 cost sharing - materials, plant &amp; equipment - real (WR) </v>
      </c>
      <c r="F250" s="4">
        <f>'Materials, plant &amp; equipment'!F$191</f>
        <v>0</v>
      </c>
      <c r="G250" s="4" t="str">
        <f>'Materials, plant &amp; equipment'!G$191</f>
        <v>£m</v>
      </c>
      <c r="H250" s="4">
        <f>'Materials, plant &amp; equipment'!H$191</f>
        <v>0</v>
      </c>
      <c r="I250" s="4"/>
      <c r="J250" s="4"/>
      <c r="K250" s="4"/>
      <c r="L250" s="4"/>
      <c r="M250" s="4"/>
      <c r="N250" s="4"/>
      <c r="O250" s="4"/>
      <c r="P250" s="4"/>
      <c r="Q250" s="4"/>
      <c r="R250" s="4"/>
      <c r="S250" s="4"/>
      <c r="T250" s="4"/>
      <c r="U250" s="4"/>
      <c r="V250" s="4">
        <f>'Materials, plant &amp; equipment'!V$191</f>
        <v>0</v>
      </c>
      <c r="W250" s="4">
        <f>'Materials, plant &amp; equipment'!W$191</f>
        <v>0</v>
      </c>
      <c r="X250" s="4">
        <f>'Materials, plant &amp; equipment'!X$191</f>
        <v>0</v>
      </c>
      <c r="Y250" s="4">
        <f>'Materials, plant &amp; equipment'!Y$191</f>
        <v>0</v>
      </c>
      <c r="Z250" s="4">
        <f>'Materials, plant &amp; equipment'!Z$191</f>
        <v>0</v>
      </c>
      <c r="AA250" s="4">
        <f>'Materials, plant &amp; equipment'!AA$191</f>
        <v>0</v>
      </c>
      <c r="AB250" s="4">
        <f>'Materials, plant &amp; equipment'!AB$191</f>
        <v>0</v>
      </c>
      <c r="AC250" s="4">
        <f>'Materials, plant &amp; equipment'!AC$191</f>
        <v>0</v>
      </c>
    </row>
    <row r="251" spans="1:29" outlineLevel="3" x14ac:dyDescent="0.25">
      <c r="A251" s="11"/>
      <c r="B251" s="11"/>
      <c r="C251" s="18"/>
      <c r="D251" s="19"/>
      <c r="E251" s="12" t="str">
        <f>'Materials, plant &amp; equipment'!E$192</f>
        <v xml:space="preserve">Variance to totex allowance post adjustment - 25:25 cost sharing - materials, plant &amp; equipment - real (WN+) </v>
      </c>
      <c r="F251" s="4">
        <f>'Materials, plant &amp; equipment'!F$192</f>
        <v>0</v>
      </c>
      <c r="G251" s="4" t="str">
        <f>'Materials, plant &amp; equipment'!G$192</f>
        <v>£m</v>
      </c>
      <c r="H251" s="4">
        <f>'Materials, plant &amp; equipment'!H$192</f>
        <v>0</v>
      </c>
      <c r="I251" s="4"/>
      <c r="J251" s="4"/>
      <c r="K251" s="4"/>
      <c r="L251" s="4"/>
      <c r="M251" s="4"/>
      <c r="N251" s="4"/>
      <c r="O251" s="4"/>
      <c r="P251" s="4"/>
      <c r="Q251" s="4"/>
      <c r="R251" s="4"/>
      <c r="S251" s="4"/>
      <c r="T251" s="4"/>
      <c r="U251" s="4"/>
      <c r="V251" s="4">
        <f>'Materials, plant &amp; equipment'!V$192</f>
        <v>0</v>
      </c>
      <c r="W251" s="4">
        <f>'Materials, plant &amp; equipment'!W$192</f>
        <v>0</v>
      </c>
      <c r="X251" s="4">
        <f>'Materials, plant &amp; equipment'!X$192</f>
        <v>0</v>
      </c>
      <c r="Y251" s="4">
        <f>'Materials, plant &amp; equipment'!Y$192</f>
        <v>0</v>
      </c>
      <c r="Z251" s="4">
        <f>'Materials, plant &amp; equipment'!Z$192</f>
        <v>0</v>
      </c>
      <c r="AA251" s="4">
        <f>'Materials, plant &amp; equipment'!AA$192</f>
        <v>0</v>
      </c>
      <c r="AB251" s="4">
        <f>'Materials, plant &amp; equipment'!AB$192</f>
        <v>0</v>
      </c>
      <c r="AC251" s="4">
        <f>'Materials, plant &amp; equipment'!AC$192</f>
        <v>0</v>
      </c>
    </row>
    <row r="252" spans="1:29" outlineLevel="3" x14ac:dyDescent="0.25">
      <c r="A252" s="11"/>
      <c r="B252" s="11"/>
      <c r="C252" s="18"/>
      <c r="D252" s="19"/>
      <c r="E252" s="12" t="str">
        <f>'Materials, plant &amp; equipment'!E$193</f>
        <v xml:space="preserve">Variance to totex allowance post adjustment - 25:25 cost sharing - materials, plant &amp; equipment - real (WWN+) </v>
      </c>
      <c r="F252" s="4">
        <f>'Materials, plant &amp; equipment'!F$193</f>
        <v>0</v>
      </c>
      <c r="G252" s="4" t="str">
        <f>'Materials, plant &amp; equipment'!G$193</f>
        <v>£m</v>
      </c>
      <c r="H252" s="4">
        <f>'Materials, plant &amp; equipment'!H$193</f>
        <v>0</v>
      </c>
      <c r="I252" s="4"/>
      <c r="J252" s="4"/>
      <c r="K252" s="4"/>
      <c r="L252" s="4"/>
      <c r="M252" s="4"/>
      <c r="N252" s="4"/>
      <c r="O252" s="4"/>
      <c r="P252" s="4"/>
      <c r="Q252" s="4"/>
      <c r="R252" s="4"/>
      <c r="S252" s="4"/>
      <c r="T252" s="4"/>
      <c r="U252" s="4"/>
      <c r="V252" s="4">
        <f>'Materials, plant &amp; equipment'!V$193</f>
        <v>0</v>
      </c>
      <c r="W252" s="4">
        <f>'Materials, plant &amp; equipment'!W$193</f>
        <v>0</v>
      </c>
      <c r="X252" s="4">
        <f>'Materials, plant &amp; equipment'!X$193</f>
        <v>0</v>
      </c>
      <c r="Y252" s="4">
        <f>'Materials, plant &amp; equipment'!Y$193</f>
        <v>0</v>
      </c>
      <c r="Z252" s="4">
        <f>'Materials, plant &amp; equipment'!Z$193</f>
        <v>0</v>
      </c>
      <c r="AA252" s="4">
        <f>'Materials, plant &amp; equipment'!AA$193</f>
        <v>0</v>
      </c>
      <c r="AB252" s="4">
        <f>'Materials, plant &amp; equipment'!AB$193</f>
        <v>0</v>
      </c>
      <c r="AC252" s="4">
        <f>'Materials, plant &amp; equipment'!AC$193</f>
        <v>0</v>
      </c>
    </row>
    <row r="253" spans="1:29" outlineLevel="3" x14ac:dyDescent="0.25">
      <c r="A253" s="11"/>
      <c r="B253" s="11"/>
      <c r="C253" s="18"/>
      <c r="D253" s="19"/>
      <c r="E253" s="12" t="str">
        <f>'Materials, plant &amp; equipment'!E$194</f>
        <v xml:space="preserve">Variance to totex allowance post adjustment - 25:25 cost sharing - materials, plant &amp; equipment - real (BIO) </v>
      </c>
      <c r="F253" s="4">
        <f>'Materials, plant &amp; equipment'!F$194</f>
        <v>0</v>
      </c>
      <c r="G253" s="4" t="str">
        <f>'Materials, plant &amp; equipment'!G$194</f>
        <v>£m</v>
      </c>
      <c r="H253" s="4">
        <f>'Materials, plant &amp; equipment'!H$194</f>
        <v>0</v>
      </c>
      <c r="I253" s="4"/>
      <c r="J253" s="4"/>
      <c r="K253" s="4"/>
      <c r="L253" s="4"/>
      <c r="M253" s="4"/>
      <c r="N253" s="4"/>
      <c r="O253" s="4"/>
      <c r="P253" s="4"/>
      <c r="Q253" s="4"/>
      <c r="R253" s="4"/>
      <c r="S253" s="4"/>
      <c r="T253" s="4"/>
      <c r="U253" s="4"/>
      <c r="V253" s="4">
        <f>'Materials, plant &amp; equipment'!V$194</f>
        <v>0</v>
      </c>
      <c r="W253" s="4">
        <f>'Materials, plant &amp; equipment'!W$194</f>
        <v>0</v>
      </c>
      <c r="X253" s="4">
        <f>'Materials, plant &amp; equipment'!X$194</f>
        <v>0</v>
      </c>
      <c r="Y253" s="4">
        <f>'Materials, plant &amp; equipment'!Y$194</f>
        <v>0</v>
      </c>
      <c r="Z253" s="4">
        <f>'Materials, plant &amp; equipment'!Z$194</f>
        <v>0</v>
      </c>
      <c r="AA253" s="4">
        <f>'Materials, plant &amp; equipment'!AA$194</f>
        <v>0</v>
      </c>
      <c r="AB253" s="4">
        <f>'Materials, plant &amp; equipment'!AB$194</f>
        <v>0</v>
      </c>
      <c r="AC253" s="4">
        <f>'Materials, plant &amp; equipment'!AC$194</f>
        <v>0</v>
      </c>
    </row>
    <row r="254" spans="1:29" outlineLevel="3" x14ac:dyDescent="0.25">
      <c r="A254" s="11"/>
      <c r="B254" s="11"/>
      <c r="C254" s="18"/>
      <c r="D254" s="19"/>
      <c r="E254" s="12" t="str">
        <f>'Materials, plant &amp; equipment'!E$195</f>
        <v xml:space="preserve">Variance to totex allowance post adjustment - 25:25 cost sharing - materials, plant &amp; equipment - real (ADDN1) </v>
      </c>
      <c r="F254" s="4">
        <f>'Materials, plant &amp; equipment'!F$195</f>
        <v>0</v>
      </c>
      <c r="G254" s="4" t="str">
        <f>'Materials, plant &amp; equipment'!G$195</f>
        <v>£m</v>
      </c>
      <c r="H254" s="4">
        <f>'Materials, plant &amp; equipment'!H$195</f>
        <v>0</v>
      </c>
      <c r="I254" s="4"/>
      <c r="J254" s="4"/>
      <c r="K254" s="4"/>
      <c r="L254" s="4"/>
      <c r="M254" s="4"/>
      <c r="N254" s="4"/>
      <c r="O254" s="4"/>
      <c r="P254" s="4"/>
      <c r="Q254" s="4"/>
      <c r="R254" s="4"/>
      <c r="S254" s="4"/>
      <c r="T254" s="4"/>
      <c r="U254" s="4"/>
      <c r="V254" s="4">
        <f>'Materials, plant &amp; equipment'!V$195</f>
        <v>0</v>
      </c>
      <c r="W254" s="4">
        <f>'Materials, plant &amp; equipment'!W$195</f>
        <v>0</v>
      </c>
      <c r="X254" s="4">
        <f>'Materials, plant &amp; equipment'!X$195</f>
        <v>0</v>
      </c>
      <c r="Y254" s="4">
        <f>'Materials, plant &amp; equipment'!Y$195</f>
        <v>0</v>
      </c>
      <c r="Z254" s="4">
        <f>'Materials, plant &amp; equipment'!Z$195</f>
        <v>0</v>
      </c>
      <c r="AA254" s="4">
        <f>'Materials, plant &amp; equipment'!AA$195</f>
        <v>0</v>
      </c>
      <c r="AB254" s="4">
        <f>'Materials, plant &amp; equipment'!AB$195</f>
        <v>0</v>
      </c>
      <c r="AC254" s="4">
        <f>'Materials, plant &amp; equipment'!AC$195</f>
        <v>0</v>
      </c>
    </row>
    <row r="255" spans="1:29" outlineLevel="3" x14ac:dyDescent="0.25">
      <c r="A255" s="11"/>
      <c r="B255" s="11"/>
      <c r="C255" s="18"/>
      <c r="D255" s="19"/>
      <c r="E255" s="12" t="str">
        <f>'Materials, plant &amp; equipment'!E$196</f>
        <v xml:space="preserve">Variance to totex allowance post adjustment - 25:25 cost sharing - materials, plant &amp; equipment - real (ADDN2) </v>
      </c>
      <c r="F255" s="4">
        <f>'Materials, plant &amp; equipment'!F$196</f>
        <v>0</v>
      </c>
      <c r="G255" s="4" t="str">
        <f>'Materials, plant &amp; equipment'!G$196</f>
        <v>£m</v>
      </c>
      <c r="H255" s="4">
        <f>'Materials, plant &amp; equipment'!H$196</f>
        <v>0</v>
      </c>
      <c r="I255" s="4"/>
      <c r="J255" s="4"/>
      <c r="K255" s="4"/>
      <c r="L255" s="4"/>
      <c r="M255" s="4"/>
      <c r="N255" s="4"/>
      <c r="O255" s="4"/>
      <c r="P255" s="4"/>
      <c r="Q255" s="4"/>
      <c r="R255" s="4"/>
      <c r="S255" s="4"/>
      <c r="T255" s="4"/>
      <c r="U255" s="4"/>
      <c r="V255" s="4">
        <f>'Materials, plant &amp; equipment'!V$196</f>
        <v>0</v>
      </c>
      <c r="W255" s="4">
        <f>'Materials, plant &amp; equipment'!W$196</f>
        <v>0</v>
      </c>
      <c r="X255" s="4">
        <f>'Materials, plant &amp; equipment'!X$196</f>
        <v>0</v>
      </c>
      <c r="Y255" s="4">
        <f>'Materials, plant &amp; equipment'!Y$196</f>
        <v>0</v>
      </c>
      <c r="Z255" s="4">
        <f>'Materials, plant &amp; equipment'!Z$196</f>
        <v>0</v>
      </c>
      <c r="AA255" s="4">
        <f>'Materials, plant &amp; equipment'!AA$196</f>
        <v>0</v>
      </c>
      <c r="AB255" s="4">
        <f>'Materials, plant &amp; equipment'!AB$196</f>
        <v>0</v>
      </c>
      <c r="AC255" s="4">
        <f>'Materials, plant &amp; equipment'!AC$196</f>
        <v>0</v>
      </c>
    </row>
    <row r="256" spans="1:29" outlineLevel="2" x14ac:dyDescent="0.25">
      <c r="A256" s="11"/>
      <c r="B256" s="11"/>
      <c r="C256" s="18"/>
      <c r="D256" s="19"/>
      <c r="E256" s="12" t="s">
        <v>855</v>
      </c>
      <c r="F256" s="12"/>
      <c r="G256" s="12" t="s">
        <v>148</v>
      </c>
      <c r="H256" s="4">
        <f>SUM(X256:AB256)</f>
        <v>0</v>
      </c>
      <c r="I256" s="12"/>
      <c r="J256" s="4"/>
      <c r="K256" s="4"/>
      <c r="L256" s="4"/>
      <c r="M256" s="4"/>
      <c r="N256" s="4"/>
      <c r="O256" s="4"/>
      <c r="P256" s="4"/>
      <c r="Q256" s="4"/>
      <c r="R256" s="4"/>
      <c r="S256" s="4"/>
      <c r="T256" s="4"/>
      <c r="U256" s="4"/>
      <c r="V256" s="4">
        <f t="shared" ref="V256:AC261" si="60">SUM(V244,V250)</f>
        <v>0</v>
      </c>
      <c r="W256" s="4">
        <f t="shared" si="60"/>
        <v>0</v>
      </c>
      <c r="X256" s="4">
        <f t="shared" si="60"/>
        <v>0</v>
      </c>
      <c r="Y256" s="4">
        <f t="shared" si="60"/>
        <v>0</v>
      </c>
      <c r="Z256" s="4">
        <f t="shared" si="60"/>
        <v>0</v>
      </c>
      <c r="AA256" s="4">
        <f t="shared" si="60"/>
        <v>0</v>
      </c>
      <c r="AB256" s="4">
        <f t="shared" si="60"/>
        <v>0</v>
      </c>
      <c r="AC256" s="4">
        <f t="shared" si="60"/>
        <v>0</v>
      </c>
    </row>
    <row r="257" spans="1:29" outlineLevel="3" x14ac:dyDescent="0.25">
      <c r="A257" s="11"/>
      <c r="B257" s="11"/>
      <c r="C257" s="18"/>
      <c r="D257" s="19"/>
      <c r="E257" s="12" t="s">
        <v>856</v>
      </c>
      <c r="F257" s="12"/>
      <c r="G257" s="12" t="s">
        <v>148</v>
      </c>
      <c r="H257" s="4">
        <f t="shared" ref="H257:H261" si="61">SUM(X257:AB257)</f>
        <v>0</v>
      </c>
      <c r="I257" s="12"/>
      <c r="J257" s="4"/>
      <c r="K257" s="4"/>
      <c r="L257" s="4"/>
      <c r="M257" s="4"/>
      <c r="N257" s="4"/>
      <c r="O257" s="4"/>
      <c r="P257" s="4"/>
      <c r="Q257" s="4"/>
      <c r="R257" s="4"/>
      <c r="S257" s="4"/>
      <c r="T257" s="4"/>
      <c r="U257" s="4"/>
      <c r="V257" s="4">
        <f t="shared" si="60"/>
        <v>0</v>
      </c>
      <c r="W257" s="4">
        <f t="shared" si="60"/>
        <v>0</v>
      </c>
      <c r="X257" s="4">
        <f t="shared" si="60"/>
        <v>0</v>
      </c>
      <c r="Y257" s="4">
        <f t="shared" si="60"/>
        <v>0</v>
      </c>
      <c r="Z257" s="4">
        <f t="shared" si="60"/>
        <v>0</v>
      </c>
      <c r="AA257" s="4">
        <f t="shared" si="60"/>
        <v>0</v>
      </c>
      <c r="AB257" s="4">
        <f t="shared" si="60"/>
        <v>0</v>
      </c>
      <c r="AC257" s="4">
        <f t="shared" si="60"/>
        <v>0</v>
      </c>
    </row>
    <row r="258" spans="1:29" outlineLevel="3" x14ac:dyDescent="0.25">
      <c r="A258" s="11"/>
      <c r="B258" s="11"/>
      <c r="C258" s="18"/>
      <c r="D258" s="19"/>
      <c r="E258" s="12" t="s">
        <v>857</v>
      </c>
      <c r="F258" s="12"/>
      <c r="G258" s="12" t="s">
        <v>148</v>
      </c>
      <c r="H258" s="4">
        <f t="shared" si="61"/>
        <v>0</v>
      </c>
      <c r="I258" s="12"/>
      <c r="J258" s="4"/>
      <c r="K258" s="4"/>
      <c r="L258" s="4"/>
      <c r="M258" s="4"/>
      <c r="N258" s="4"/>
      <c r="O258" s="4"/>
      <c r="P258" s="4"/>
      <c r="Q258" s="4"/>
      <c r="R258" s="4"/>
      <c r="S258" s="4"/>
      <c r="T258" s="4"/>
      <c r="U258" s="4"/>
      <c r="V258" s="4">
        <f t="shared" si="60"/>
        <v>0</v>
      </c>
      <c r="W258" s="4">
        <f t="shared" si="60"/>
        <v>0</v>
      </c>
      <c r="X258" s="4">
        <f t="shared" si="60"/>
        <v>0</v>
      </c>
      <c r="Y258" s="4">
        <f t="shared" si="60"/>
        <v>0</v>
      </c>
      <c r="Z258" s="4">
        <f t="shared" si="60"/>
        <v>0</v>
      </c>
      <c r="AA258" s="4">
        <f t="shared" si="60"/>
        <v>0</v>
      </c>
      <c r="AB258" s="4">
        <f t="shared" si="60"/>
        <v>0</v>
      </c>
      <c r="AC258" s="4">
        <f t="shared" si="60"/>
        <v>0</v>
      </c>
    </row>
    <row r="259" spans="1:29" outlineLevel="3" x14ac:dyDescent="0.25">
      <c r="A259" s="11"/>
      <c r="B259" s="11"/>
      <c r="C259" s="18"/>
      <c r="D259" s="19"/>
      <c r="E259" s="12" t="s">
        <v>858</v>
      </c>
      <c r="F259" s="12"/>
      <c r="G259" s="12" t="s">
        <v>148</v>
      </c>
      <c r="H259" s="4">
        <f t="shared" si="61"/>
        <v>0</v>
      </c>
      <c r="I259" s="12"/>
      <c r="J259" s="4"/>
      <c r="K259" s="4"/>
      <c r="L259" s="4"/>
      <c r="M259" s="4"/>
      <c r="N259" s="4"/>
      <c r="O259" s="4"/>
      <c r="P259" s="4"/>
      <c r="Q259" s="4"/>
      <c r="R259" s="4"/>
      <c r="S259" s="4"/>
      <c r="T259" s="4"/>
      <c r="U259" s="4"/>
      <c r="V259" s="4">
        <f t="shared" si="60"/>
        <v>0</v>
      </c>
      <c r="W259" s="4">
        <f t="shared" si="60"/>
        <v>0</v>
      </c>
      <c r="X259" s="4">
        <f t="shared" si="60"/>
        <v>0</v>
      </c>
      <c r="Y259" s="4">
        <f t="shared" si="60"/>
        <v>0</v>
      </c>
      <c r="Z259" s="4">
        <f t="shared" si="60"/>
        <v>0</v>
      </c>
      <c r="AA259" s="4">
        <f t="shared" si="60"/>
        <v>0</v>
      </c>
      <c r="AB259" s="4">
        <f t="shared" si="60"/>
        <v>0</v>
      </c>
      <c r="AC259" s="4">
        <f t="shared" si="60"/>
        <v>0</v>
      </c>
    </row>
    <row r="260" spans="1:29" outlineLevel="3" x14ac:dyDescent="0.25">
      <c r="A260" s="11"/>
      <c r="B260" s="11"/>
      <c r="C260" s="18"/>
      <c r="D260" s="19"/>
      <c r="E260" s="12" t="s">
        <v>859</v>
      </c>
      <c r="F260" s="12"/>
      <c r="G260" s="12" t="s">
        <v>148</v>
      </c>
      <c r="H260" s="4">
        <f t="shared" si="61"/>
        <v>0</v>
      </c>
      <c r="I260" s="12"/>
      <c r="J260" s="4"/>
      <c r="K260" s="4"/>
      <c r="L260" s="4"/>
      <c r="M260" s="4"/>
      <c r="N260" s="4"/>
      <c r="O260" s="4"/>
      <c r="P260" s="4"/>
      <c r="Q260" s="4"/>
      <c r="R260" s="4"/>
      <c r="S260" s="4"/>
      <c r="T260" s="4"/>
      <c r="U260" s="4"/>
      <c r="V260" s="4">
        <f t="shared" si="60"/>
        <v>0</v>
      </c>
      <c r="W260" s="4">
        <f t="shared" si="60"/>
        <v>0</v>
      </c>
      <c r="X260" s="4">
        <f t="shared" si="60"/>
        <v>0</v>
      </c>
      <c r="Y260" s="4">
        <f t="shared" si="60"/>
        <v>0</v>
      </c>
      <c r="Z260" s="4">
        <f t="shared" si="60"/>
        <v>0</v>
      </c>
      <c r="AA260" s="4">
        <f t="shared" si="60"/>
        <v>0</v>
      </c>
      <c r="AB260" s="4">
        <f t="shared" si="60"/>
        <v>0</v>
      </c>
      <c r="AC260" s="4">
        <f t="shared" si="60"/>
        <v>0</v>
      </c>
    </row>
    <row r="261" spans="1:29" outlineLevel="3" x14ac:dyDescent="0.25">
      <c r="A261" s="11"/>
      <c r="B261" s="11"/>
      <c r="C261" s="18"/>
      <c r="D261" s="19"/>
      <c r="E261" s="12" t="s">
        <v>860</v>
      </c>
      <c r="F261" s="12"/>
      <c r="G261" s="12" t="s">
        <v>148</v>
      </c>
      <c r="H261" s="4">
        <f t="shared" si="61"/>
        <v>0</v>
      </c>
      <c r="I261" s="12"/>
      <c r="J261" s="4"/>
      <c r="K261" s="4"/>
      <c r="L261" s="4"/>
      <c r="M261" s="4"/>
      <c r="N261" s="4"/>
      <c r="O261" s="4"/>
      <c r="P261" s="4"/>
      <c r="Q261" s="4"/>
      <c r="R261" s="4"/>
      <c r="S261" s="4"/>
      <c r="T261" s="4"/>
      <c r="U261" s="4"/>
      <c r="V261" s="4">
        <f t="shared" si="60"/>
        <v>0</v>
      </c>
      <c r="W261" s="4">
        <f t="shared" si="60"/>
        <v>0</v>
      </c>
      <c r="X261" s="4">
        <f t="shared" si="60"/>
        <v>0</v>
      </c>
      <c r="Y261" s="4">
        <f t="shared" si="60"/>
        <v>0</v>
      </c>
      <c r="Z261" s="4">
        <f t="shared" si="60"/>
        <v>0</v>
      </c>
      <c r="AA261" s="4">
        <f t="shared" si="60"/>
        <v>0</v>
      </c>
      <c r="AB261" s="4">
        <f t="shared" si="60"/>
        <v>0</v>
      </c>
      <c r="AC261" s="4">
        <f t="shared" si="60"/>
        <v>0</v>
      </c>
    </row>
    <row r="262" spans="1:29" outlineLevel="1" x14ac:dyDescent="0.25"/>
    <row r="263" spans="1:29" outlineLevel="1" x14ac:dyDescent="0.25"/>
    <row r="264" spans="1:29" outlineLevel="1" x14ac:dyDescent="0.25">
      <c r="B264" s="22" t="s">
        <v>861</v>
      </c>
    </row>
    <row r="265" spans="1:29" outlineLevel="2" x14ac:dyDescent="0.25">
      <c r="A265" s="11"/>
      <c r="B265" s="11"/>
      <c r="C265" s="18"/>
      <c r="D265" s="19"/>
      <c r="E265" s="12" t="str">
        <f>Labour!E$455</f>
        <v xml:space="preserve">Variance to totex allowance post adjustment - 40:10 cost sharing - wage growth - construction - real (WR) </v>
      </c>
      <c r="F265" s="12">
        <f>Labour!F$455</f>
        <v>0</v>
      </c>
      <c r="G265" s="12" t="str">
        <f>Labour!G$455</f>
        <v>£m</v>
      </c>
      <c r="H265" s="12">
        <f>Labour!H$455</f>
        <v>0</v>
      </c>
      <c r="I265" s="4"/>
      <c r="J265" s="4"/>
      <c r="K265" s="4"/>
      <c r="L265" s="4"/>
      <c r="M265" s="4"/>
      <c r="N265" s="4"/>
      <c r="O265" s="4"/>
      <c r="P265" s="4"/>
      <c r="Q265" s="4"/>
      <c r="R265" s="4"/>
      <c r="S265" s="4"/>
      <c r="T265" s="4"/>
      <c r="U265" s="4"/>
      <c r="V265" s="12">
        <f>Labour!V$455</f>
        <v>0</v>
      </c>
      <c r="W265" s="12">
        <f>Labour!W$455</f>
        <v>0</v>
      </c>
      <c r="X265" s="12">
        <f>Labour!X$455</f>
        <v>0</v>
      </c>
      <c r="Y265" s="12">
        <f>Labour!Y$455</f>
        <v>0</v>
      </c>
      <c r="Z265" s="12">
        <f>Labour!Z$455</f>
        <v>0</v>
      </c>
      <c r="AA265" s="12">
        <f>Labour!AA$455</f>
        <v>0</v>
      </c>
      <c r="AB265" s="12">
        <f>Labour!AB$455</f>
        <v>0</v>
      </c>
      <c r="AC265" s="12">
        <f>Labour!AC$455</f>
        <v>0</v>
      </c>
    </row>
    <row r="266" spans="1:29" outlineLevel="3" x14ac:dyDescent="0.25">
      <c r="A266" s="11"/>
      <c r="B266" s="11"/>
      <c r="C266" s="18"/>
      <c r="D266" s="19"/>
      <c r="E266" s="12" t="str">
        <f>Labour!E$456</f>
        <v xml:space="preserve">Variance to totex allowance post adjustment - 40:10 cost sharing - wage growth - construction - real (WN+) </v>
      </c>
      <c r="F266" s="12">
        <f>Labour!F$456</f>
        <v>0</v>
      </c>
      <c r="G266" s="12" t="str">
        <f>Labour!G$456</f>
        <v>£m</v>
      </c>
      <c r="H266" s="12">
        <f>Labour!H$456</f>
        <v>0</v>
      </c>
      <c r="I266" s="4"/>
      <c r="J266" s="4"/>
      <c r="K266" s="4"/>
      <c r="L266" s="4"/>
      <c r="M266" s="4"/>
      <c r="N266" s="4"/>
      <c r="O266" s="4"/>
      <c r="P266" s="4"/>
      <c r="Q266" s="4"/>
      <c r="R266" s="4"/>
      <c r="S266" s="4"/>
      <c r="T266" s="4"/>
      <c r="U266" s="4"/>
      <c r="V266" s="12">
        <f>Labour!V$456</f>
        <v>0</v>
      </c>
      <c r="W266" s="12">
        <f>Labour!W$456</f>
        <v>0</v>
      </c>
      <c r="X266" s="12">
        <f>Labour!X$456</f>
        <v>0</v>
      </c>
      <c r="Y266" s="12">
        <f>Labour!Y$456</f>
        <v>0</v>
      </c>
      <c r="Z266" s="12">
        <f>Labour!Z$456</f>
        <v>0</v>
      </c>
      <c r="AA266" s="12">
        <f>Labour!AA$456</f>
        <v>0</v>
      </c>
      <c r="AB266" s="12">
        <f>Labour!AB$456</f>
        <v>0</v>
      </c>
      <c r="AC266" s="12">
        <f>Labour!AC$456</f>
        <v>0</v>
      </c>
    </row>
    <row r="267" spans="1:29" outlineLevel="3" x14ac:dyDescent="0.25">
      <c r="A267" s="11"/>
      <c r="B267" s="11"/>
      <c r="C267" s="18"/>
      <c r="D267" s="19"/>
      <c r="E267" s="12" t="str">
        <f>Labour!E$457</f>
        <v xml:space="preserve">Variance to totex allowance post adjustment - 40:10 cost sharing - wage growth - construction - real (WWN+) </v>
      </c>
      <c r="F267" s="12">
        <f>Labour!F$457</f>
        <v>0</v>
      </c>
      <c r="G267" s="12" t="str">
        <f>Labour!G$457</f>
        <v>£m</v>
      </c>
      <c r="H267" s="12">
        <f>Labour!H$457</f>
        <v>0</v>
      </c>
      <c r="I267" s="4"/>
      <c r="J267" s="4"/>
      <c r="K267" s="4"/>
      <c r="L267" s="4"/>
      <c r="M267" s="4"/>
      <c r="N267" s="4"/>
      <c r="O267" s="4"/>
      <c r="P267" s="4"/>
      <c r="Q267" s="4"/>
      <c r="R267" s="4"/>
      <c r="S267" s="4"/>
      <c r="T267" s="4"/>
      <c r="U267" s="4"/>
      <c r="V267" s="12">
        <f>Labour!V$457</f>
        <v>0</v>
      </c>
      <c r="W267" s="12">
        <f>Labour!W$457</f>
        <v>0</v>
      </c>
      <c r="X267" s="12">
        <f>Labour!X$457</f>
        <v>0</v>
      </c>
      <c r="Y267" s="12">
        <f>Labour!Y$457</f>
        <v>0</v>
      </c>
      <c r="Z267" s="12">
        <f>Labour!Z$457</f>
        <v>0</v>
      </c>
      <c r="AA267" s="12">
        <f>Labour!AA$457</f>
        <v>0</v>
      </c>
      <c r="AB267" s="12">
        <f>Labour!AB$457</f>
        <v>0</v>
      </c>
      <c r="AC267" s="12">
        <f>Labour!AC$457</f>
        <v>0</v>
      </c>
    </row>
    <row r="268" spans="1:29" outlineLevel="3" x14ac:dyDescent="0.25">
      <c r="A268" s="11"/>
      <c r="B268" s="11"/>
      <c r="C268" s="18"/>
      <c r="D268" s="19"/>
      <c r="E268" s="12" t="str">
        <f>Labour!E$458</f>
        <v xml:space="preserve">Variance to totex allowance post adjustment - 40:10 cost sharing - wage growth - construction - real (BIO) </v>
      </c>
      <c r="F268" s="12">
        <f>Labour!F$458</f>
        <v>0</v>
      </c>
      <c r="G268" s="12" t="str">
        <f>Labour!G$458</f>
        <v>£m</v>
      </c>
      <c r="H268" s="12">
        <f>Labour!H$458</f>
        <v>0</v>
      </c>
      <c r="I268" s="4"/>
      <c r="J268" s="4"/>
      <c r="K268" s="4"/>
      <c r="L268" s="4"/>
      <c r="M268" s="4"/>
      <c r="N268" s="4"/>
      <c r="O268" s="4"/>
      <c r="P268" s="4"/>
      <c r="Q268" s="4"/>
      <c r="R268" s="4"/>
      <c r="S268" s="4"/>
      <c r="T268" s="4"/>
      <c r="U268" s="4"/>
      <c r="V268" s="12">
        <f>Labour!V$458</f>
        <v>0</v>
      </c>
      <c r="W268" s="12">
        <f>Labour!W$458</f>
        <v>0</v>
      </c>
      <c r="X268" s="12">
        <f>Labour!X$458</f>
        <v>0</v>
      </c>
      <c r="Y268" s="12">
        <f>Labour!Y$458</f>
        <v>0</v>
      </c>
      <c r="Z268" s="12">
        <f>Labour!Z$458</f>
        <v>0</v>
      </c>
      <c r="AA268" s="12">
        <f>Labour!AA$458</f>
        <v>0</v>
      </c>
      <c r="AB268" s="12">
        <f>Labour!AB$458</f>
        <v>0</v>
      </c>
      <c r="AC268" s="12">
        <f>Labour!AC$458</f>
        <v>0</v>
      </c>
    </row>
    <row r="269" spans="1:29" outlineLevel="3" x14ac:dyDescent="0.25">
      <c r="A269" s="11"/>
      <c r="B269" s="11"/>
      <c r="C269" s="18"/>
      <c r="D269" s="19"/>
      <c r="E269" s="12" t="str">
        <f>Labour!E$459</f>
        <v xml:space="preserve">Variance to totex allowance post adjustment - 40:10 cost sharing - wage growth - construction - real (ADDN1) </v>
      </c>
      <c r="F269" s="12">
        <f>Labour!F$459</f>
        <v>0</v>
      </c>
      <c r="G269" s="12" t="str">
        <f>Labour!G$459</f>
        <v>£m</v>
      </c>
      <c r="H269" s="12">
        <f>Labour!H$459</f>
        <v>0</v>
      </c>
      <c r="I269" s="4"/>
      <c r="J269" s="4"/>
      <c r="K269" s="4"/>
      <c r="L269" s="4"/>
      <c r="M269" s="4"/>
      <c r="N269" s="4"/>
      <c r="O269" s="4"/>
      <c r="P269" s="4"/>
      <c r="Q269" s="4"/>
      <c r="R269" s="4"/>
      <c r="S269" s="4"/>
      <c r="T269" s="4"/>
      <c r="U269" s="4"/>
      <c r="V269" s="12">
        <f>Labour!V$459</f>
        <v>0</v>
      </c>
      <c r="W269" s="12">
        <f>Labour!W$459</f>
        <v>0</v>
      </c>
      <c r="X269" s="12">
        <f>Labour!X$459</f>
        <v>0</v>
      </c>
      <c r="Y269" s="12">
        <f>Labour!Y$459</f>
        <v>0</v>
      </c>
      <c r="Z269" s="12">
        <f>Labour!Z$459</f>
        <v>0</v>
      </c>
      <c r="AA269" s="12">
        <f>Labour!AA$459</f>
        <v>0</v>
      </c>
      <c r="AB269" s="12">
        <f>Labour!AB$459</f>
        <v>0</v>
      </c>
      <c r="AC269" s="12">
        <f>Labour!AC$459</f>
        <v>0</v>
      </c>
    </row>
    <row r="270" spans="1:29" outlineLevel="3" x14ac:dyDescent="0.25">
      <c r="A270" s="11"/>
      <c r="B270" s="11"/>
      <c r="C270" s="18"/>
      <c r="D270" s="19"/>
      <c r="E270" s="12" t="str">
        <f>Labour!E$460</f>
        <v xml:space="preserve">Variance to totex allowance post adjustment - 40:10 cost sharing - wage growth - construction - real (ADDN2) </v>
      </c>
      <c r="F270" s="12">
        <f>Labour!F$460</f>
        <v>0</v>
      </c>
      <c r="G270" s="12" t="str">
        <f>Labour!G$460</f>
        <v>£m</v>
      </c>
      <c r="H270" s="12">
        <f>Labour!H$460</f>
        <v>0</v>
      </c>
      <c r="I270" s="4"/>
      <c r="J270" s="4"/>
      <c r="K270" s="4"/>
      <c r="L270" s="4"/>
      <c r="M270" s="4"/>
      <c r="N270" s="4"/>
      <c r="O270" s="4"/>
      <c r="P270" s="4"/>
      <c r="Q270" s="4"/>
      <c r="R270" s="4"/>
      <c r="S270" s="4"/>
      <c r="T270" s="4"/>
      <c r="U270" s="4"/>
      <c r="V270" s="12">
        <f>Labour!V$460</f>
        <v>0</v>
      </c>
      <c r="W270" s="12">
        <f>Labour!W$460</f>
        <v>0</v>
      </c>
      <c r="X270" s="12">
        <f>Labour!X$460</f>
        <v>0</v>
      </c>
      <c r="Y270" s="12">
        <f>Labour!Y$460</f>
        <v>0</v>
      </c>
      <c r="Z270" s="12">
        <f>Labour!Z$460</f>
        <v>0</v>
      </c>
      <c r="AA270" s="12">
        <f>Labour!AA$460</f>
        <v>0</v>
      </c>
      <c r="AB270" s="12">
        <f>Labour!AB$460</f>
        <v>0</v>
      </c>
      <c r="AC270" s="12">
        <f>Labour!AC$460</f>
        <v>0</v>
      </c>
    </row>
    <row r="271" spans="1:29" outlineLevel="2" x14ac:dyDescent="0.25">
      <c r="A271" s="11"/>
      <c r="B271" s="11"/>
      <c r="C271" s="18"/>
      <c r="D271" s="19"/>
      <c r="E271" s="12" t="str">
        <f>'Materials, plant &amp; equipment'!E$296</f>
        <v xml:space="preserve">Variance to totex allowance post adjustment - 40:10 cost sharing - materials, plant &amp; equipment - real (WR) </v>
      </c>
      <c r="F271" s="4">
        <f>'Materials, plant &amp; equipment'!F$296</f>
        <v>0</v>
      </c>
      <c r="G271" s="4" t="str">
        <f>'Materials, plant &amp; equipment'!G$296</f>
        <v>£m</v>
      </c>
      <c r="H271" s="4">
        <f>'Materials, plant &amp; equipment'!H$296</f>
        <v>0</v>
      </c>
      <c r="I271" s="4"/>
      <c r="J271" s="4"/>
      <c r="K271" s="4"/>
      <c r="L271" s="4"/>
      <c r="M271" s="4"/>
      <c r="N271" s="4"/>
      <c r="O271" s="4"/>
      <c r="P271" s="4"/>
      <c r="Q271" s="4"/>
      <c r="R271" s="4"/>
      <c r="S271" s="4"/>
      <c r="T271" s="4"/>
      <c r="U271" s="4"/>
      <c r="V271" s="4">
        <f>'Materials, plant &amp; equipment'!V$296</f>
        <v>0</v>
      </c>
      <c r="W271" s="4">
        <f>'Materials, plant &amp; equipment'!W$296</f>
        <v>0</v>
      </c>
      <c r="X271" s="4">
        <f>'Materials, plant &amp; equipment'!X$296</f>
        <v>0</v>
      </c>
      <c r="Y271" s="4">
        <f>'Materials, plant &amp; equipment'!Y$296</f>
        <v>0</v>
      </c>
      <c r="Z271" s="4">
        <f>'Materials, plant &amp; equipment'!Z$296</f>
        <v>0</v>
      </c>
      <c r="AA271" s="4">
        <f>'Materials, plant &amp; equipment'!AA$296</f>
        <v>0</v>
      </c>
      <c r="AB271" s="4">
        <f>'Materials, plant &amp; equipment'!AB$296</f>
        <v>0</v>
      </c>
      <c r="AC271" s="4">
        <f>'Materials, plant &amp; equipment'!AC$296</f>
        <v>0</v>
      </c>
    </row>
    <row r="272" spans="1:29" outlineLevel="3" x14ac:dyDescent="0.25">
      <c r="A272" s="11"/>
      <c r="B272" s="11"/>
      <c r="C272" s="18"/>
      <c r="D272" s="19"/>
      <c r="E272" s="12" t="str">
        <f>'Materials, plant &amp; equipment'!E$297</f>
        <v xml:space="preserve">Variance to totex allowance post adjustment - 40:10 cost sharing - materials, plant &amp; equipment - real (WN+) </v>
      </c>
      <c r="F272" s="4">
        <f>'Materials, plant &amp; equipment'!F$297</f>
        <v>0</v>
      </c>
      <c r="G272" s="4" t="str">
        <f>'Materials, plant &amp; equipment'!G$297</f>
        <v>£m</v>
      </c>
      <c r="H272" s="4">
        <f>'Materials, plant &amp; equipment'!H$297</f>
        <v>0</v>
      </c>
      <c r="I272" s="4"/>
      <c r="J272" s="4"/>
      <c r="K272" s="4"/>
      <c r="L272" s="4"/>
      <c r="M272" s="4"/>
      <c r="N272" s="4"/>
      <c r="O272" s="4"/>
      <c r="P272" s="4"/>
      <c r="Q272" s="4"/>
      <c r="R272" s="4"/>
      <c r="S272" s="4"/>
      <c r="T272" s="4"/>
      <c r="U272" s="4"/>
      <c r="V272" s="4">
        <f>'Materials, plant &amp; equipment'!V$297</f>
        <v>0</v>
      </c>
      <c r="W272" s="4">
        <f>'Materials, plant &amp; equipment'!W$297</f>
        <v>0</v>
      </c>
      <c r="X272" s="4">
        <f>'Materials, plant &amp; equipment'!X$297</f>
        <v>0</v>
      </c>
      <c r="Y272" s="4">
        <f>'Materials, plant &amp; equipment'!Y$297</f>
        <v>0</v>
      </c>
      <c r="Z272" s="4">
        <f>'Materials, plant &amp; equipment'!Z$297</f>
        <v>0</v>
      </c>
      <c r="AA272" s="4">
        <f>'Materials, plant &amp; equipment'!AA$297</f>
        <v>0</v>
      </c>
      <c r="AB272" s="4">
        <f>'Materials, plant &amp; equipment'!AB$297</f>
        <v>0</v>
      </c>
      <c r="AC272" s="4">
        <f>'Materials, plant &amp; equipment'!AC$297</f>
        <v>0</v>
      </c>
    </row>
    <row r="273" spans="1:29" outlineLevel="3" x14ac:dyDescent="0.25">
      <c r="A273" s="11"/>
      <c r="B273" s="11"/>
      <c r="C273" s="18"/>
      <c r="D273" s="19"/>
      <c r="E273" s="12" t="str">
        <f>'Materials, plant &amp; equipment'!E$298</f>
        <v xml:space="preserve">Variance to totex allowance post adjustment - 40:10 cost sharing - materials, plant &amp; equipment - real (WWN+) </v>
      </c>
      <c r="F273" s="4">
        <f>'Materials, plant &amp; equipment'!F$298</f>
        <v>0</v>
      </c>
      <c r="G273" s="4" t="str">
        <f>'Materials, plant &amp; equipment'!G$298</f>
        <v>£m</v>
      </c>
      <c r="H273" s="4">
        <f>'Materials, plant &amp; equipment'!H$298</f>
        <v>0</v>
      </c>
      <c r="I273" s="4"/>
      <c r="J273" s="4"/>
      <c r="K273" s="4"/>
      <c r="L273" s="4"/>
      <c r="M273" s="4"/>
      <c r="N273" s="4"/>
      <c r="O273" s="4"/>
      <c r="P273" s="4"/>
      <c r="Q273" s="4"/>
      <c r="R273" s="4"/>
      <c r="S273" s="4"/>
      <c r="T273" s="4"/>
      <c r="U273" s="4"/>
      <c r="V273" s="4">
        <f>'Materials, plant &amp; equipment'!V$298</f>
        <v>0</v>
      </c>
      <c r="W273" s="4">
        <f>'Materials, plant &amp; equipment'!W$298</f>
        <v>0</v>
      </c>
      <c r="X273" s="4">
        <f>'Materials, plant &amp; equipment'!X$298</f>
        <v>0</v>
      </c>
      <c r="Y273" s="4">
        <f>'Materials, plant &amp; equipment'!Y$298</f>
        <v>0</v>
      </c>
      <c r="Z273" s="4">
        <f>'Materials, plant &amp; equipment'!Z$298</f>
        <v>0</v>
      </c>
      <c r="AA273" s="4">
        <f>'Materials, plant &amp; equipment'!AA$298</f>
        <v>0</v>
      </c>
      <c r="AB273" s="4">
        <f>'Materials, plant &amp; equipment'!AB$298</f>
        <v>0</v>
      </c>
      <c r="AC273" s="4">
        <f>'Materials, plant &amp; equipment'!AC$298</f>
        <v>0</v>
      </c>
    </row>
    <row r="274" spans="1:29" outlineLevel="3" x14ac:dyDescent="0.25">
      <c r="A274" s="11"/>
      <c r="B274" s="11"/>
      <c r="C274" s="18"/>
      <c r="D274" s="19"/>
      <c r="E274" s="12" t="str">
        <f>'Materials, plant &amp; equipment'!E$299</f>
        <v xml:space="preserve">Variance to totex allowance post adjustment - 40:10 cost sharing - materials, plant &amp; equipment - real (BIO) </v>
      </c>
      <c r="F274" s="4">
        <f>'Materials, plant &amp; equipment'!F$299</f>
        <v>0</v>
      </c>
      <c r="G274" s="4" t="str">
        <f>'Materials, plant &amp; equipment'!G$299</f>
        <v>£m</v>
      </c>
      <c r="H274" s="4">
        <f>'Materials, plant &amp; equipment'!H$299</f>
        <v>0</v>
      </c>
      <c r="I274" s="4"/>
      <c r="J274" s="4"/>
      <c r="K274" s="4"/>
      <c r="L274" s="4"/>
      <c r="M274" s="4"/>
      <c r="N274" s="4"/>
      <c r="O274" s="4"/>
      <c r="P274" s="4"/>
      <c r="Q274" s="4"/>
      <c r="R274" s="4"/>
      <c r="S274" s="4"/>
      <c r="T274" s="4"/>
      <c r="U274" s="4"/>
      <c r="V274" s="4">
        <f>'Materials, plant &amp; equipment'!V$299</f>
        <v>0</v>
      </c>
      <c r="W274" s="4">
        <f>'Materials, plant &amp; equipment'!W$299</f>
        <v>0</v>
      </c>
      <c r="X274" s="4">
        <f>'Materials, plant &amp; equipment'!X$299</f>
        <v>0</v>
      </c>
      <c r="Y274" s="4">
        <f>'Materials, plant &amp; equipment'!Y$299</f>
        <v>0</v>
      </c>
      <c r="Z274" s="4">
        <f>'Materials, plant &amp; equipment'!Z$299</f>
        <v>0</v>
      </c>
      <c r="AA274" s="4">
        <f>'Materials, plant &amp; equipment'!AA$299</f>
        <v>0</v>
      </c>
      <c r="AB274" s="4">
        <f>'Materials, plant &amp; equipment'!AB$299</f>
        <v>0</v>
      </c>
      <c r="AC274" s="4">
        <f>'Materials, plant &amp; equipment'!AC$299</f>
        <v>0</v>
      </c>
    </row>
    <row r="275" spans="1:29" outlineLevel="3" x14ac:dyDescent="0.25">
      <c r="A275" s="11"/>
      <c r="B275" s="11"/>
      <c r="C275" s="18"/>
      <c r="D275" s="19"/>
      <c r="E275" s="12" t="str">
        <f>'Materials, plant &amp; equipment'!E$300</f>
        <v xml:space="preserve">Variance to totex allowance post adjustment - 40:10 cost sharing - materials, plant &amp; equipment - real (ADDN1) </v>
      </c>
      <c r="F275" s="4">
        <f>'Materials, plant &amp; equipment'!F$300</f>
        <v>0</v>
      </c>
      <c r="G275" s="4" t="str">
        <f>'Materials, plant &amp; equipment'!G$300</f>
        <v>£m</v>
      </c>
      <c r="H275" s="4">
        <f>'Materials, plant &amp; equipment'!H$300</f>
        <v>0</v>
      </c>
      <c r="I275" s="4"/>
      <c r="J275" s="4"/>
      <c r="K275" s="4"/>
      <c r="L275" s="4"/>
      <c r="M275" s="4"/>
      <c r="N275" s="4"/>
      <c r="O275" s="4"/>
      <c r="P275" s="4"/>
      <c r="Q275" s="4"/>
      <c r="R275" s="4"/>
      <c r="S275" s="4"/>
      <c r="T275" s="4"/>
      <c r="U275" s="4"/>
      <c r="V275" s="4">
        <f>'Materials, plant &amp; equipment'!V$300</f>
        <v>0</v>
      </c>
      <c r="W275" s="4">
        <f>'Materials, plant &amp; equipment'!W$300</f>
        <v>0</v>
      </c>
      <c r="X275" s="4">
        <f>'Materials, plant &amp; equipment'!X$300</f>
        <v>0</v>
      </c>
      <c r="Y275" s="4">
        <f>'Materials, plant &amp; equipment'!Y$300</f>
        <v>0</v>
      </c>
      <c r="Z275" s="4">
        <f>'Materials, plant &amp; equipment'!Z$300</f>
        <v>0</v>
      </c>
      <c r="AA275" s="4">
        <f>'Materials, plant &amp; equipment'!AA$300</f>
        <v>0</v>
      </c>
      <c r="AB275" s="4">
        <f>'Materials, plant &amp; equipment'!AB$300</f>
        <v>0</v>
      </c>
      <c r="AC275" s="4">
        <f>'Materials, plant &amp; equipment'!AC$300</f>
        <v>0</v>
      </c>
    </row>
    <row r="276" spans="1:29" outlineLevel="3" x14ac:dyDescent="0.25">
      <c r="A276" s="11"/>
      <c r="B276" s="11"/>
      <c r="C276" s="18"/>
      <c r="D276" s="19"/>
      <c r="E276" s="12" t="str">
        <f>'Materials, plant &amp; equipment'!E$301</f>
        <v xml:space="preserve">Variance to totex allowance post adjustment - 40:10 cost sharing - materials, plant &amp; equipment - real (ADDN2) </v>
      </c>
      <c r="F276" s="4">
        <f>'Materials, plant &amp; equipment'!F$301</f>
        <v>0</v>
      </c>
      <c r="G276" s="4" t="str">
        <f>'Materials, plant &amp; equipment'!G$301</f>
        <v>£m</v>
      </c>
      <c r="H276" s="4">
        <f>'Materials, plant &amp; equipment'!H$301</f>
        <v>0</v>
      </c>
      <c r="I276" s="4"/>
      <c r="J276" s="4"/>
      <c r="K276" s="4"/>
      <c r="L276" s="4"/>
      <c r="M276" s="4"/>
      <c r="N276" s="4"/>
      <c r="O276" s="4"/>
      <c r="P276" s="4"/>
      <c r="Q276" s="4"/>
      <c r="R276" s="4"/>
      <c r="S276" s="4"/>
      <c r="T276" s="4"/>
      <c r="U276" s="4"/>
      <c r="V276" s="4">
        <f>'Materials, plant &amp; equipment'!V$301</f>
        <v>0</v>
      </c>
      <c r="W276" s="4">
        <f>'Materials, plant &amp; equipment'!W$301</f>
        <v>0</v>
      </c>
      <c r="X276" s="4">
        <f>'Materials, plant &amp; equipment'!X$301</f>
        <v>0</v>
      </c>
      <c r="Y276" s="4">
        <f>'Materials, plant &amp; equipment'!Y$301</f>
        <v>0</v>
      </c>
      <c r="Z276" s="4">
        <f>'Materials, plant &amp; equipment'!Z$301</f>
        <v>0</v>
      </c>
      <c r="AA276" s="4">
        <f>'Materials, plant &amp; equipment'!AA$301</f>
        <v>0</v>
      </c>
      <c r="AB276" s="4">
        <f>'Materials, plant &amp; equipment'!AB$301</f>
        <v>0</v>
      </c>
      <c r="AC276" s="4">
        <f>'Materials, plant &amp; equipment'!AC$301</f>
        <v>0</v>
      </c>
    </row>
    <row r="277" spans="1:29" outlineLevel="2" x14ac:dyDescent="0.25">
      <c r="A277" s="11"/>
      <c r="B277" s="11"/>
      <c r="C277" s="18"/>
      <c r="D277" s="19"/>
      <c r="E277" s="12" t="s">
        <v>862</v>
      </c>
      <c r="F277" s="12"/>
      <c r="G277" s="12" t="s">
        <v>148</v>
      </c>
      <c r="H277" s="4">
        <f>SUM(X277:AB277)</f>
        <v>0</v>
      </c>
      <c r="I277" s="12"/>
      <c r="J277" s="4"/>
      <c r="K277" s="4"/>
      <c r="L277" s="4"/>
      <c r="M277" s="4"/>
      <c r="N277" s="4"/>
      <c r="O277" s="4"/>
      <c r="P277" s="4"/>
      <c r="Q277" s="4"/>
      <c r="R277" s="4"/>
      <c r="S277" s="4"/>
      <c r="T277" s="4"/>
      <c r="U277" s="4"/>
      <c r="V277" s="4">
        <f t="shared" ref="V277:AC282" si="62">SUM(V265,V271)</f>
        <v>0</v>
      </c>
      <c r="W277" s="4">
        <f t="shared" si="62"/>
        <v>0</v>
      </c>
      <c r="X277" s="4">
        <f t="shared" si="62"/>
        <v>0</v>
      </c>
      <c r="Y277" s="4">
        <f t="shared" si="62"/>
        <v>0</v>
      </c>
      <c r="Z277" s="4">
        <f t="shared" si="62"/>
        <v>0</v>
      </c>
      <c r="AA277" s="4">
        <f t="shared" si="62"/>
        <v>0</v>
      </c>
      <c r="AB277" s="4">
        <f t="shared" si="62"/>
        <v>0</v>
      </c>
      <c r="AC277" s="4">
        <f t="shared" si="62"/>
        <v>0</v>
      </c>
    </row>
    <row r="278" spans="1:29" outlineLevel="3" x14ac:dyDescent="0.25">
      <c r="A278" s="11"/>
      <c r="B278" s="11"/>
      <c r="C278" s="18"/>
      <c r="D278" s="19"/>
      <c r="E278" s="12" t="s">
        <v>863</v>
      </c>
      <c r="F278" s="12"/>
      <c r="G278" s="12" t="s">
        <v>148</v>
      </c>
      <c r="H278" s="4">
        <f t="shared" ref="H278:H282" si="63">SUM(X278:AB278)</f>
        <v>0</v>
      </c>
      <c r="I278" s="12"/>
      <c r="J278" s="4"/>
      <c r="K278" s="4"/>
      <c r="L278" s="4"/>
      <c r="M278" s="4"/>
      <c r="N278" s="4"/>
      <c r="O278" s="4"/>
      <c r="P278" s="4"/>
      <c r="Q278" s="4"/>
      <c r="R278" s="4"/>
      <c r="S278" s="4"/>
      <c r="T278" s="4"/>
      <c r="U278" s="4"/>
      <c r="V278" s="4">
        <f t="shared" si="62"/>
        <v>0</v>
      </c>
      <c r="W278" s="4">
        <f t="shared" si="62"/>
        <v>0</v>
      </c>
      <c r="X278" s="4">
        <f t="shared" si="62"/>
        <v>0</v>
      </c>
      <c r="Y278" s="4">
        <f t="shared" si="62"/>
        <v>0</v>
      </c>
      <c r="Z278" s="4">
        <f t="shared" si="62"/>
        <v>0</v>
      </c>
      <c r="AA278" s="4">
        <f t="shared" si="62"/>
        <v>0</v>
      </c>
      <c r="AB278" s="4">
        <f t="shared" si="62"/>
        <v>0</v>
      </c>
      <c r="AC278" s="4">
        <f t="shared" si="62"/>
        <v>0</v>
      </c>
    </row>
    <row r="279" spans="1:29" outlineLevel="3" x14ac:dyDescent="0.25">
      <c r="A279" s="11"/>
      <c r="B279" s="11"/>
      <c r="C279" s="18"/>
      <c r="D279" s="19"/>
      <c r="E279" s="12" t="s">
        <v>864</v>
      </c>
      <c r="F279" s="12"/>
      <c r="G279" s="12" t="s">
        <v>148</v>
      </c>
      <c r="H279" s="4">
        <f t="shared" si="63"/>
        <v>0</v>
      </c>
      <c r="I279" s="12"/>
      <c r="J279" s="4"/>
      <c r="K279" s="4"/>
      <c r="L279" s="4"/>
      <c r="M279" s="4"/>
      <c r="N279" s="4"/>
      <c r="O279" s="4"/>
      <c r="P279" s="4"/>
      <c r="Q279" s="4"/>
      <c r="R279" s="4"/>
      <c r="S279" s="4"/>
      <c r="T279" s="4"/>
      <c r="U279" s="4"/>
      <c r="V279" s="4">
        <f t="shared" si="62"/>
        <v>0</v>
      </c>
      <c r="W279" s="4">
        <f t="shared" si="62"/>
        <v>0</v>
      </c>
      <c r="X279" s="4">
        <f t="shared" si="62"/>
        <v>0</v>
      </c>
      <c r="Y279" s="4">
        <f t="shared" si="62"/>
        <v>0</v>
      </c>
      <c r="Z279" s="4">
        <f t="shared" si="62"/>
        <v>0</v>
      </c>
      <c r="AA279" s="4">
        <f t="shared" si="62"/>
        <v>0</v>
      </c>
      <c r="AB279" s="4">
        <f t="shared" si="62"/>
        <v>0</v>
      </c>
      <c r="AC279" s="4">
        <f t="shared" si="62"/>
        <v>0</v>
      </c>
    </row>
    <row r="280" spans="1:29" outlineLevel="3" x14ac:dyDescent="0.25">
      <c r="A280" s="11"/>
      <c r="B280" s="11"/>
      <c r="C280" s="18"/>
      <c r="D280" s="19"/>
      <c r="E280" s="12" t="s">
        <v>865</v>
      </c>
      <c r="F280" s="12"/>
      <c r="G280" s="12" t="s">
        <v>148</v>
      </c>
      <c r="H280" s="4">
        <f t="shared" si="63"/>
        <v>0</v>
      </c>
      <c r="I280" s="12"/>
      <c r="J280" s="4"/>
      <c r="K280" s="4"/>
      <c r="L280" s="4"/>
      <c r="M280" s="4"/>
      <c r="N280" s="4"/>
      <c r="O280" s="4"/>
      <c r="P280" s="4"/>
      <c r="Q280" s="4"/>
      <c r="R280" s="4"/>
      <c r="S280" s="4"/>
      <c r="T280" s="4"/>
      <c r="U280" s="4"/>
      <c r="V280" s="4">
        <f t="shared" si="62"/>
        <v>0</v>
      </c>
      <c r="W280" s="4">
        <f t="shared" si="62"/>
        <v>0</v>
      </c>
      <c r="X280" s="4">
        <f t="shared" si="62"/>
        <v>0</v>
      </c>
      <c r="Y280" s="4">
        <f t="shared" si="62"/>
        <v>0</v>
      </c>
      <c r="Z280" s="4">
        <f t="shared" si="62"/>
        <v>0</v>
      </c>
      <c r="AA280" s="4">
        <f t="shared" si="62"/>
        <v>0</v>
      </c>
      <c r="AB280" s="4">
        <f t="shared" si="62"/>
        <v>0</v>
      </c>
      <c r="AC280" s="4">
        <f t="shared" si="62"/>
        <v>0</v>
      </c>
    </row>
    <row r="281" spans="1:29" outlineLevel="3" x14ac:dyDescent="0.25">
      <c r="A281" s="11"/>
      <c r="B281" s="11"/>
      <c r="C281" s="18"/>
      <c r="D281" s="19"/>
      <c r="E281" s="12" t="s">
        <v>866</v>
      </c>
      <c r="F281" s="12"/>
      <c r="G281" s="12" t="s">
        <v>148</v>
      </c>
      <c r="H281" s="4">
        <f t="shared" si="63"/>
        <v>0</v>
      </c>
      <c r="I281" s="12"/>
      <c r="J281" s="4"/>
      <c r="K281" s="4"/>
      <c r="L281" s="4"/>
      <c r="M281" s="4"/>
      <c r="N281" s="4"/>
      <c r="O281" s="4"/>
      <c r="P281" s="4"/>
      <c r="Q281" s="4"/>
      <c r="R281" s="4"/>
      <c r="S281" s="4"/>
      <c r="T281" s="4"/>
      <c r="U281" s="4"/>
      <c r="V281" s="4">
        <f t="shared" si="62"/>
        <v>0</v>
      </c>
      <c r="W281" s="4">
        <f t="shared" si="62"/>
        <v>0</v>
      </c>
      <c r="X281" s="4">
        <f t="shared" si="62"/>
        <v>0</v>
      </c>
      <c r="Y281" s="4">
        <f t="shared" si="62"/>
        <v>0</v>
      </c>
      <c r="Z281" s="4">
        <f t="shared" si="62"/>
        <v>0</v>
      </c>
      <c r="AA281" s="4">
        <f t="shared" si="62"/>
        <v>0</v>
      </c>
      <c r="AB281" s="4">
        <f t="shared" si="62"/>
        <v>0</v>
      </c>
      <c r="AC281" s="4">
        <f t="shared" si="62"/>
        <v>0</v>
      </c>
    </row>
    <row r="282" spans="1:29" outlineLevel="3" x14ac:dyDescent="0.25">
      <c r="A282" s="11"/>
      <c r="B282" s="11"/>
      <c r="C282" s="18"/>
      <c r="D282" s="19"/>
      <c r="E282" s="12" t="s">
        <v>867</v>
      </c>
      <c r="F282" s="12"/>
      <c r="G282" s="12" t="s">
        <v>148</v>
      </c>
      <c r="H282" s="4">
        <f t="shared" si="63"/>
        <v>0</v>
      </c>
      <c r="I282" s="12"/>
      <c r="J282" s="4"/>
      <c r="K282" s="4"/>
      <c r="L282" s="4"/>
      <c r="M282" s="4"/>
      <c r="N282" s="4"/>
      <c r="O282" s="4"/>
      <c r="P282" s="4"/>
      <c r="Q282" s="4"/>
      <c r="R282" s="4"/>
      <c r="S282" s="4"/>
      <c r="T282" s="4"/>
      <c r="U282" s="4"/>
      <c r="V282" s="4">
        <f t="shared" si="62"/>
        <v>0</v>
      </c>
      <c r="W282" s="4">
        <f t="shared" si="62"/>
        <v>0</v>
      </c>
      <c r="X282" s="4">
        <f t="shared" si="62"/>
        <v>0</v>
      </c>
      <c r="Y282" s="4">
        <f t="shared" si="62"/>
        <v>0</v>
      </c>
      <c r="Z282" s="4">
        <f t="shared" si="62"/>
        <v>0</v>
      </c>
      <c r="AA282" s="4">
        <f t="shared" si="62"/>
        <v>0</v>
      </c>
      <c r="AB282" s="4">
        <f t="shared" si="62"/>
        <v>0</v>
      </c>
      <c r="AC282" s="4">
        <f t="shared" si="62"/>
        <v>0</v>
      </c>
    </row>
    <row r="283" spans="1:29" outlineLevel="1" x14ac:dyDescent="0.25"/>
    <row r="287" spans="1:29" x14ac:dyDescent="0.25">
      <c r="A287" s="22" t="s">
        <v>269</v>
      </c>
    </row>
  </sheetData>
  <conditionalFormatting sqref="F2">
    <cfRule type="cellIs" dxfId="9" priority="4" stopIfTrue="1" operator="notEqual">
      <formula>0</formula>
    </cfRule>
    <cfRule type="cellIs" dxfId="8" priority="5" stopIfTrue="1" operator="equal">
      <formula>""</formula>
    </cfRule>
  </conditionalFormatting>
  <conditionalFormatting sqref="J3:AC3">
    <cfRule type="containsText" dxfId="7" priority="1" operator="containsText" text="Post Forecast">
      <formula>NOT(ISERROR(SEARCH("Post Forecast",J3)))</formula>
    </cfRule>
    <cfRule type="containsText" dxfId="6" priority="2" operator="containsText" text="Forecast">
      <formula>NOT(ISERROR(SEARCH("Forecast",J3)))</formula>
    </cfRule>
    <cfRule type="containsText" dxfId="5" priority="3" operator="containsText" text="Pre Fcst">
      <formula>NOT(ISERROR(SEARCH("Pre Fcst",J3)))</formula>
    </cfRule>
  </conditionalFormatting>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[XXX]&amp;CSheet:&amp;A&amp;RSTRICTLY CONFIDENTIAL</oddHeader>
    <oddFooter>&amp;L&amp;F ( Printed on &amp;D at &amp;T )&amp;RPage &amp;P of &amp;N</oddFooter>
  </headerFooter>
  <customProperties>
    <customPr name="MMSheetType"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8C561"/>
    <outlinePr summaryBelow="0" summaryRight="0"/>
  </sheetPr>
  <dimension ref="A1:AC50"/>
  <sheetViews>
    <sheetView zoomScale="80" zoomScaleNormal="80" workbookViewId="0"/>
  </sheetViews>
  <sheetFormatPr defaultColWidth="15.1796875" defaultRowHeight="13.15" outlineLevelCol="1" x14ac:dyDescent="0.25"/>
  <cols>
    <col min="1" max="2" width="1.453125" style="48" customWidth="1"/>
    <col min="3" max="3" width="1.453125" style="57" customWidth="1"/>
    <col min="4" max="4" width="1.453125" style="62" customWidth="1"/>
    <col min="5" max="5" width="67.6328125" bestFit="1" customWidth="1"/>
    <col min="6" max="7" width="14.81640625" customWidth="1"/>
    <col min="8" max="8" width="14.81640625" style="61" customWidth="1"/>
    <col min="9" max="9" width="3.453125" customWidth="1" collapsed="1"/>
    <col min="10" max="21" width="14.81640625" hidden="1" customWidth="1" outlineLevel="1"/>
    <col min="22" max="29" width="14.81640625" customWidth="1"/>
  </cols>
  <sheetData>
    <row r="1" spans="1:29" s="33" customFormat="1" ht="30.75" x14ac:dyDescent="0.25">
      <c r="A1" s="29" t="str">
        <f ca="1" xml:space="preserve"> RIGHT(CELL("filename", A1), LEN(CELL("filename", A1)) - SEARCH("]", CELL("filename", A1)))</f>
        <v>Outputs</v>
      </c>
      <c r="B1" s="29"/>
    </row>
    <row r="2" spans="1:29" s="37" customFormat="1" x14ac:dyDescent="0.25">
      <c r="A2" s="56"/>
      <c r="B2" s="56"/>
      <c r="C2" s="79"/>
      <c r="D2" s="75"/>
      <c r="E2" s="25" t="s">
        <v>54</v>
      </c>
      <c r="F2" s="41">
        <v>0</v>
      </c>
      <c r="G2" s="39" t="s">
        <v>55</v>
      </c>
      <c r="H2" s="55"/>
      <c r="I2" s="55"/>
      <c r="J2" s="15">
        <f>Time!J$80</f>
        <v>40999</v>
      </c>
      <c r="K2" s="15">
        <f>Time!K$80</f>
        <v>41364</v>
      </c>
      <c r="L2" s="15">
        <f>Time!L$80</f>
        <v>41729</v>
      </c>
      <c r="M2" s="15">
        <f>Time!M$80</f>
        <v>42094</v>
      </c>
      <c r="N2" s="15">
        <f>Time!N$80</f>
        <v>42460</v>
      </c>
      <c r="O2" s="15">
        <f>Time!O$80</f>
        <v>42825</v>
      </c>
      <c r="P2" s="15">
        <f>Time!P$80</f>
        <v>43190</v>
      </c>
      <c r="Q2" s="15">
        <f>Time!Q$80</f>
        <v>43555</v>
      </c>
      <c r="R2" s="15">
        <f>Time!R$80</f>
        <v>43921</v>
      </c>
      <c r="S2" s="15">
        <f>Time!S$80</f>
        <v>44286</v>
      </c>
      <c r="T2" s="15">
        <f>Time!T$80</f>
        <v>44651</v>
      </c>
      <c r="U2" s="15">
        <f>Time!U$80</f>
        <v>45016</v>
      </c>
      <c r="V2" s="15">
        <f>Time!V$80</f>
        <v>45382</v>
      </c>
      <c r="W2" s="15">
        <f>Time!W$80</f>
        <v>45747</v>
      </c>
      <c r="X2" s="15">
        <f>Time!X$80</f>
        <v>46112</v>
      </c>
      <c r="Y2" s="15">
        <f>Time!Y$80</f>
        <v>46477</v>
      </c>
      <c r="Z2" s="15">
        <f>Time!Z$80</f>
        <v>46843</v>
      </c>
      <c r="AA2" s="15">
        <f>Time!AA$80</f>
        <v>47208</v>
      </c>
      <c r="AB2" s="15">
        <f>Time!AB$80</f>
        <v>47573</v>
      </c>
      <c r="AC2" s="15">
        <f>Time!AC$80</f>
        <v>47938</v>
      </c>
    </row>
    <row r="3" spans="1:29" s="31" customFormat="1" x14ac:dyDescent="0.25">
      <c r="A3" s="56"/>
      <c r="B3" s="56"/>
      <c r="C3" s="79"/>
      <c r="D3" s="75"/>
      <c r="E3" s="40" t="s">
        <v>56</v>
      </c>
      <c r="F3" s="38"/>
      <c r="G3" s="39"/>
      <c r="H3" s="55"/>
      <c r="I3" s="55"/>
      <c r="J3" s="14" t="str">
        <f>Time!J$86</f>
        <v>Pre Fcst</v>
      </c>
      <c r="K3" s="14" t="str">
        <f>Time!K$86</f>
        <v>Pre Fcst</v>
      </c>
      <c r="L3" s="14" t="str">
        <f>Time!L$86</f>
        <v>Pre Fcst</v>
      </c>
      <c r="M3" s="14" t="str">
        <f>Time!M$86</f>
        <v>Pre Fcst</v>
      </c>
      <c r="N3" s="14" t="str">
        <f>Time!N$86</f>
        <v>Pre Fcst</v>
      </c>
      <c r="O3" s="14" t="str">
        <f>Time!O$86</f>
        <v>Pre Fcst</v>
      </c>
      <c r="P3" s="14" t="str">
        <f>Time!P$86</f>
        <v>Pre Fcst</v>
      </c>
      <c r="Q3" s="14" t="str">
        <f>Time!Q$86</f>
        <v>Pre Fcst</v>
      </c>
      <c r="R3" s="14" t="str">
        <f>Time!R$86</f>
        <v>Pre Fcst</v>
      </c>
      <c r="S3" s="14" t="str">
        <f>Time!S$86</f>
        <v>Pre Fcst</v>
      </c>
      <c r="T3" s="14" t="str">
        <f>Time!T$86</f>
        <v>Pre Fcst</v>
      </c>
      <c r="U3" s="14" t="str">
        <f>Time!U$86</f>
        <v>Pre Fcst</v>
      </c>
      <c r="V3" s="14" t="str">
        <f>Time!V$86</f>
        <v>Pre Fcst</v>
      </c>
      <c r="W3" s="14" t="str">
        <f>Time!W$86</f>
        <v>Forecast</v>
      </c>
      <c r="X3" s="14" t="str">
        <f>Time!X$86</f>
        <v>Forecast</v>
      </c>
      <c r="Y3" s="14" t="str">
        <f>Time!Y$86</f>
        <v>Forecast</v>
      </c>
      <c r="Z3" s="14" t="str">
        <f>Time!Z$86</f>
        <v>Forecast</v>
      </c>
      <c r="AA3" s="14" t="str">
        <f>Time!AA$86</f>
        <v>Forecast</v>
      </c>
      <c r="AB3" s="14" t="str">
        <f>Time!AB$86</f>
        <v>Forecast</v>
      </c>
      <c r="AC3" s="14" t="str">
        <f>Time!AC$86</f>
        <v>Post Fcst</v>
      </c>
    </row>
    <row r="4" spans="1:29" s="43" customFormat="1" x14ac:dyDescent="0.25">
      <c r="A4" s="56"/>
      <c r="B4" s="56"/>
      <c r="C4" s="79"/>
      <c r="D4" s="75"/>
      <c r="E4" s="25" t="s">
        <v>57</v>
      </c>
      <c r="F4" s="38"/>
      <c r="G4" s="39"/>
      <c r="H4" s="55"/>
      <c r="I4" s="55"/>
      <c r="J4" s="13">
        <f>Time!J$90</f>
        <v>1</v>
      </c>
      <c r="K4" s="13">
        <f>Time!K$90</f>
        <v>2</v>
      </c>
      <c r="L4" s="13">
        <f>Time!L$90</f>
        <v>3</v>
      </c>
      <c r="M4" s="13">
        <f>Time!M$90</f>
        <v>4</v>
      </c>
      <c r="N4" s="13">
        <f>Time!N$90</f>
        <v>5</v>
      </c>
      <c r="O4" s="13">
        <f>Time!O$90</f>
        <v>6</v>
      </c>
      <c r="P4" s="13">
        <f>Time!P$90</f>
        <v>7</v>
      </c>
      <c r="Q4" s="13">
        <f>Time!Q$90</f>
        <v>8</v>
      </c>
      <c r="R4" s="13">
        <f>Time!R$90</f>
        <v>9</v>
      </c>
      <c r="S4" s="13">
        <f>Time!S$90</f>
        <v>10</v>
      </c>
      <c r="T4" s="13">
        <f>Time!T$90</f>
        <v>11</v>
      </c>
      <c r="U4" s="13">
        <f>Time!U$90</f>
        <v>12</v>
      </c>
      <c r="V4" s="13">
        <f>Time!V$90</f>
        <v>13</v>
      </c>
      <c r="W4" s="13">
        <f>Time!W$90</f>
        <v>14</v>
      </c>
      <c r="X4" s="13">
        <f>Time!X$90</f>
        <v>15</v>
      </c>
      <c r="Y4" s="13">
        <f>Time!Y$90</f>
        <v>16</v>
      </c>
      <c r="Z4" s="13">
        <f>Time!Z$90</f>
        <v>17</v>
      </c>
      <c r="AA4" s="13">
        <f>Time!AA$90</f>
        <v>18</v>
      </c>
      <c r="AB4" s="13">
        <f>Time!AB$90</f>
        <v>19</v>
      </c>
      <c r="AC4" s="13">
        <f>Time!AC$90</f>
        <v>20</v>
      </c>
    </row>
    <row r="5" spans="1:29" s="31" customFormat="1" x14ac:dyDescent="0.25">
      <c r="A5" s="56"/>
      <c r="B5" s="56"/>
      <c r="C5" s="79"/>
      <c r="D5" s="75"/>
      <c r="F5" s="54" t="s">
        <v>58</v>
      </c>
      <c r="G5" s="54" t="s">
        <v>59</v>
      </c>
      <c r="H5" s="54" t="s">
        <v>60</v>
      </c>
      <c r="I5" s="55"/>
    </row>
    <row r="6" spans="1:29" s="61" customFormat="1" x14ac:dyDescent="0.25">
      <c r="A6" s="48"/>
      <c r="B6" s="48"/>
      <c r="C6" s="57"/>
      <c r="F6" s="48"/>
      <c r="G6" s="48"/>
      <c r="H6" s="48"/>
    </row>
    <row r="8" spans="1:29" x14ac:dyDescent="0.25">
      <c r="A8" s="113"/>
      <c r="B8" s="113"/>
      <c r="C8" s="114" t="s">
        <v>868</v>
      </c>
      <c r="D8" s="115"/>
    </row>
    <row r="9" spans="1:29" x14ac:dyDescent="0.25">
      <c r="A9" s="113"/>
      <c r="B9" s="113"/>
      <c r="C9" s="116"/>
      <c r="D9" s="115"/>
      <c r="E9" s="16" t="str">
        <f>Totals!E172</f>
        <v xml:space="preserve">Total RCV adjustment for real price effects - real (WR) </v>
      </c>
      <c r="F9" s="16">
        <f>Totals!F172</f>
        <v>0</v>
      </c>
      <c r="G9" s="16" t="str">
        <f>Totals!G172</f>
        <v>£m</v>
      </c>
      <c r="H9" s="16"/>
      <c r="I9" s="16"/>
      <c r="J9" s="16"/>
      <c r="K9" s="16"/>
      <c r="L9" s="16"/>
      <c r="M9" s="16"/>
      <c r="N9" s="16"/>
      <c r="O9" s="16"/>
      <c r="P9" s="16"/>
      <c r="Q9" s="16"/>
      <c r="R9" s="16"/>
      <c r="S9" s="16"/>
      <c r="T9" s="16"/>
      <c r="U9" s="16"/>
      <c r="V9" s="16"/>
      <c r="W9" s="16"/>
      <c r="X9" s="16"/>
      <c r="Y9" s="16"/>
      <c r="Z9" s="16"/>
      <c r="AA9" s="16"/>
      <c r="AB9" s="16"/>
      <c r="AC9" s="16"/>
    </row>
    <row r="10" spans="1:29" x14ac:dyDescent="0.25">
      <c r="A10" s="113"/>
      <c r="B10" s="113"/>
      <c r="C10" s="116"/>
      <c r="D10" s="115"/>
      <c r="E10" s="16" t="str">
        <f>Totals!E173</f>
        <v xml:space="preserve">Total RCV adjustment for real price effects - real (WN+) </v>
      </c>
      <c r="F10" s="16">
        <f>Totals!F173</f>
        <v>0</v>
      </c>
      <c r="G10" s="16" t="str">
        <f>Totals!G173</f>
        <v>£m</v>
      </c>
      <c r="H10" s="16"/>
      <c r="I10" s="16"/>
      <c r="J10" s="16"/>
      <c r="K10" s="16"/>
      <c r="L10" s="16"/>
      <c r="M10" s="16"/>
      <c r="N10" s="16"/>
      <c r="O10" s="16"/>
      <c r="P10" s="16"/>
      <c r="Q10" s="16"/>
      <c r="R10" s="16"/>
      <c r="S10" s="16"/>
      <c r="T10" s="16"/>
      <c r="U10" s="16"/>
      <c r="V10" s="16"/>
      <c r="W10" s="16"/>
      <c r="X10" s="16"/>
      <c r="Y10" s="16"/>
      <c r="Z10" s="16"/>
      <c r="AA10" s="16"/>
      <c r="AB10" s="16"/>
      <c r="AC10" s="16"/>
    </row>
    <row r="11" spans="1:29" x14ac:dyDescent="0.25">
      <c r="A11" s="113"/>
      <c r="B11" s="113"/>
      <c r="C11" s="116"/>
      <c r="D11" s="115"/>
      <c r="E11" s="16" t="str">
        <f>Totals!E174</f>
        <v xml:space="preserve">Total RCV adjustment for real price effects - real (WWN+) </v>
      </c>
      <c r="F11" s="16">
        <f>Totals!F174</f>
        <v>0</v>
      </c>
      <c r="G11" s="16" t="str">
        <f>Totals!G174</f>
        <v>£m</v>
      </c>
      <c r="H11" s="16"/>
      <c r="I11" s="16"/>
      <c r="J11" s="16"/>
      <c r="K11" s="16"/>
      <c r="L11" s="16"/>
      <c r="M11" s="16"/>
      <c r="N11" s="16"/>
      <c r="O11" s="16"/>
      <c r="P11" s="16"/>
      <c r="Q11" s="16"/>
      <c r="R11" s="16"/>
      <c r="S11" s="16"/>
      <c r="T11" s="16"/>
      <c r="U11" s="16"/>
      <c r="V11" s="16"/>
      <c r="W11" s="16"/>
      <c r="X11" s="16"/>
      <c r="Y11" s="16"/>
      <c r="Z11" s="16"/>
      <c r="AA11" s="16"/>
      <c r="AB11" s="16"/>
      <c r="AC11" s="16"/>
    </row>
    <row r="12" spans="1:29" x14ac:dyDescent="0.25">
      <c r="A12" s="113"/>
      <c r="B12" s="113"/>
      <c r="C12" s="116"/>
      <c r="D12" s="115"/>
      <c r="E12" s="16" t="str">
        <f>Totals!E175</f>
        <v xml:space="preserve">Total RCV adjustment for real price effects - real (BIO) </v>
      </c>
      <c r="F12" s="16">
        <f>Totals!F175</f>
        <v>0</v>
      </c>
      <c r="G12" s="16" t="str">
        <f>Totals!G175</f>
        <v>£m</v>
      </c>
      <c r="H12" s="16"/>
      <c r="I12" s="16"/>
      <c r="J12" s="16"/>
      <c r="K12" s="16"/>
      <c r="L12" s="16"/>
      <c r="M12" s="16"/>
      <c r="N12" s="16"/>
      <c r="O12" s="16"/>
      <c r="P12" s="16"/>
      <c r="Q12" s="16"/>
      <c r="R12" s="16"/>
      <c r="S12" s="16"/>
      <c r="T12" s="16"/>
      <c r="U12" s="16"/>
      <c r="V12" s="16"/>
      <c r="W12" s="16"/>
      <c r="X12" s="16"/>
      <c r="Y12" s="16"/>
      <c r="Z12" s="16"/>
      <c r="AA12" s="16"/>
      <c r="AB12" s="16"/>
      <c r="AC12" s="16"/>
    </row>
    <row r="13" spans="1:29" x14ac:dyDescent="0.25">
      <c r="A13" s="113"/>
      <c r="B13" s="113"/>
      <c r="C13" s="116"/>
      <c r="D13" s="115"/>
      <c r="E13" s="16" t="str">
        <f>Totals!E176</f>
        <v xml:space="preserve">Total RCV adjustment for real price effects - real (ADDN1) </v>
      </c>
      <c r="F13" s="16">
        <f>Totals!F176</f>
        <v>0</v>
      </c>
      <c r="G13" s="16" t="str">
        <f>Totals!G176</f>
        <v>£m</v>
      </c>
      <c r="H13" s="16"/>
      <c r="I13" s="16"/>
      <c r="J13" s="16"/>
      <c r="K13" s="16"/>
      <c r="L13" s="16"/>
      <c r="M13" s="16"/>
      <c r="N13" s="16"/>
      <c r="O13" s="16"/>
      <c r="P13" s="16"/>
      <c r="Q13" s="16"/>
      <c r="R13" s="16"/>
      <c r="S13" s="16"/>
      <c r="T13" s="16"/>
      <c r="U13" s="16"/>
      <c r="V13" s="16"/>
      <c r="W13" s="16"/>
      <c r="X13" s="16"/>
      <c r="Y13" s="16"/>
      <c r="Z13" s="16"/>
      <c r="AA13" s="16"/>
      <c r="AB13" s="16"/>
      <c r="AC13" s="16"/>
    </row>
    <row r="14" spans="1:29" x14ac:dyDescent="0.25">
      <c r="A14" s="113"/>
      <c r="B14" s="113"/>
      <c r="C14" s="116"/>
      <c r="D14" s="115"/>
      <c r="E14" s="16" t="str">
        <f>Totals!E177</f>
        <v xml:space="preserve">Total RCV adjustment for real price effects - real (ADDN2) </v>
      </c>
      <c r="F14" s="16">
        <f>Totals!F177</f>
        <v>0</v>
      </c>
      <c r="G14" s="16" t="str">
        <f>Totals!G177</f>
        <v>£m</v>
      </c>
      <c r="H14" s="16"/>
      <c r="I14" s="16"/>
      <c r="J14" s="16"/>
      <c r="K14" s="16"/>
      <c r="L14" s="16"/>
      <c r="M14" s="16"/>
      <c r="N14" s="16"/>
      <c r="O14" s="16"/>
      <c r="P14" s="16"/>
      <c r="Q14" s="16"/>
      <c r="R14" s="16"/>
      <c r="S14" s="16"/>
      <c r="T14" s="16"/>
      <c r="U14" s="16"/>
      <c r="V14" s="16"/>
      <c r="W14" s="16"/>
      <c r="X14" s="16"/>
      <c r="Y14" s="16"/>
      <c r="Z14" s="16"/>
      <c r="AA14" s="16"/>
      <c r="AB14" s="16"/>
      <c r="AC14" s="16"/>
    </row>
    <row r="15" spans="1:29" x14ac:dyDescent="0.25">
      <c r="A15" s="113"/>
      <c r="B15" s="113"/>
      <c r="C15" s="114" t="s">
        <v>869</v>
      </c>
      <c r="D15" s="115"/>
    </row>
    <row r="16" spans="1:29" x14ac:dyDescent="0.25">
      <c r="A16" s="113"/>
      <c r="B16" s="113"/>
      <c r="C16" s="116"/>
      <c r="D16" s="115"/>
      <c r="E16" s="16" t="str">
        <f>Totals!E193</f>
        <v xml:space="preserve">Total revenue adjustment for real price effects - real (WR) </v>
      </c>
      <c r="F16" s="16">
        <f>Totals!F193</f>
        <v>0</v>
      </c>
      <c r="G16" s="16" t="str">
        <f>Totals!G193</f>
        <v>£m</v>
      </c>
      <c r="H16" s="16"/>
      <c r="I16" s="16"/>
      <c r="J16" s="16"/>
      <c r="K16" s="16"/>
      <c r="L16" s="16"/>
      <c r="M16" s="16"/>
      <c r="N16" s="16"/>
      <c r="O16" s="16"/>
      <c r="P16" s="16"/>
      <c r="Q16" s="16"/>
      <c r="R16" s="16"/>
      <c r="S16" s="16"/>
      <c r="T16" s="16"/>
      <c r="U16" s="16"/>
      <c r="V16" s="16"/>
      <c r="W16" s="16"/>
      <c r="X16" s="16"/>
      <c r="Y16" s="16"/>
      <c r="Z16" s="16"/>
      <c r="AA16" s="16"/>
      <c r="AB16" s="16"/>
      <c r="AC16" s="16"/>
    </row>
    <row r="17" spans="1:29" x14ac:dyDescent="0.25">
      <c r="A17" s="113"/>
      <c r="B17" s="113"/>
      <c r="C17" s="116"/>
      <c r="D17" s="115"/>
      <c r="E17" s="16" t="str">
        <f>Totals!E194</f>
        <v xml:space="preserve">Total revenue adjustment for real price effects - real (WN+) </v>
      </c>
      <c r="F17" s="16">
        <f>Totals!F194</f>
        <v>0</v>
      </c>
      <c r="G17" s="16" t="str">
        <f>Totals!G194</f>
        <v>£m</v>
      </c>
      <c r="H17" s="16"/>
      <c r="I17" s="16"/>
      <c r="J17" s="16"/>
      <c r="K17" s="16"/>
      <c r="L17" s="16"/>
      <c r="M17" s="16"/>
      <c r="N17" s="16"/>
      <c r="O17" s="16"/>
      <c r="P17" s="16"/>
      <c r="Q17" s="16"/>
      <c r="R17" s="16"/>
      <c r="S17" s="16"/>
      <c r="T17" s="16"/>
      <c r="U17" s="16"/>
      <c r="V17" s="16"/>
      <c r="W17" s="16"/>
      <c r="X17" s="16"/>
      <c r="Y17" s="16"/>
      <c r="Z17" s="16"/>
      <c r="AA17" s="16"/>
      <c r="AB17" s="16"/>
      <c r="AC17" s="16"/>
    </row>
    <row r="18" spans="1:29" x14ac:dyDescent="0.25">
      <c r="A18" s="113"/>
      <c r="B18" s="113"/>
      <c r="C18" s="116"/>
      <c r="D18" s="115"/>
      <c r="E18" s="16" t="str">
        <f>Totals!E195</f>
        <v xml:space="preserve">Total revenue adjustment for real price effects - real (WWN+) </v>
      </c>
      <c r="F18" s="16">
        <f>Totals!F195</f>
        <v>0</v>
      </c>
      <c r="G18" s="16" t="str">
        <f>Totals!G195</f>
        <v>£m</v>
      </c>
      <c r="H18" s="16"/>
      <c r="I18" s="16"/>
      <c r="J18" s="16"/>
      <c r="K18" s="16"/>
      <c r="L18" s="16"/>
      <c r="M18" s="16"/>
      <c r="N18" s="16"/>
      <c r="O18" s="16"/>
      <c r="P18" s="16"/>
      <c r="Q18" s="16"/>
      <c r="R18" s="16"/>
      <c r="S18" s="16"/>
      <c r="T18" s="16"/>
      <c r="U18" s="16"/>
      <c r="V18" s="16"/>
      <c r="W18" s="16"/>
      <c r="X18" s="16"/>
      <c r="Y18" s="16"/>
      <c r="Z18" s="16"/>
      <c r="AA18" s="16"/>
      <c r="AB18" s="16"/>
      <c r="AC18" s="16"/>
    </row>
    <row r="19" spans="1:29" x14ac:dyDescent="0.25">
      <c r="A19" s="113"/>
      <c r="B19" s="113"/>
      <c r="C19" s="116"/>
      <c r="D19" s="115"/>
      <c r="E19" s="16" t="str">
        <f>Totals!E196</f>
        <v xml:space="preserve">Total revenue adjustment for real price effects - real (BIO) </v>
      </c>
      <c r="F19" s="16">
        <f>Totals!F196</f>
        <v>0</v>
      </c>
      <c r="G19" s="16" t="str">
        <f>Totals!G196</f>
        <v>£m</v>
      </c>
      <c r="H19" s="16"/>
      <c r="I19" s="16"/>
      <c r="J19" s="16"/>
      <c r="K19" s="16"/>
      <c r="L19" s="16"/>
      <c r="M19" s="16"/>
      <c r="N19" s="16"/>
      <c r="O19" s="16"/>
      <c r="P19" s="16"/>
      <c r="Q19" s="16"/>
      <c r="R19" s="16"/>
      <c r="S19" s="16"/>
      <c r="T19" s="16"/>
      <c r="U19" s="16"/>
      <c r="V19" s="16"/>
      <c r="W19" s="16"/>
      <c r="X19" s="16"/>
      <c r="Y19" s="16"/>
      <c r="Z19" s="16"/>
      <c r="AA19" s="16"/>
      <c r="AB19" s="16"/>
      <c r="AC19" s="16"/>
    </row>
    <row r="20" spans="1:29" x14ac:dyDescent="0.25">
      <c r="A20" s="113"/>
      <c r="B20" s="113"/>
      <c r="C20" s="116"/>
      <c r="D20" s="115"/>
      <c r="E20" s="16" t="str">
        <f>Totals!E197</f>
        <v xml:space="preserve">Total revenue adjustment for real price effects - real (ADDN1) </v>
      </c>
      <c r="F20" s="16">
        <f>Totals!F197</f>
        <v>0</v>
      </c>
      <c r="G20" s="16" t="str">
        <f>Totals!G197</f>
        <v>£m</v>
      </c>
      <c r="H20" s="16"/>
      <c r="I20" s="16"/>
      <c r="J20" s="16"/>
      <c r="K20" s="16"/>
      <c r="L20" s="16"/>
      <c r="M20" s="16"/>
      <c r="N20" s="16"/>
      <c r="O20" s="16"/>
      <c r="P20" s="16"/>
      <c r="Q20" s="16"/>
      <c r="R20" s="16"/>
      <c r="S20" s="16"/>
      <c r="T20" s="16"/>
      <c r="U20" s="16"/>
      <c r="V20" s="16"/>
      <c r="W20" s="16"/>
      <c r="X20" s="16"/>
      <c r="Y20" s="16"/>
      <c r="Z20" s="16"/>
      <c r="AA20" s="16"/>
      <c r="AB20" s="16"/>
      <c r="AC20" s="16"/>
    </row>
    <row r="21" spans="1:29" x14ac:dyDescent="0.25">
      <c r="A21" s="113"/>
      <c r="B21" s="113"/>
      <c r="C21" s="116"/>
      <c r="D21" s="115"/>
      <c r="E21" s="16" t="str">
        <f>Totals!E198</f>
        <v xml:space="preserve">Total revenue adjustment for real price effects - real (ADDN2) </v>
      </c>
      <c r="F21" s="16">
        <f>Totals!F198</f>
        <v>0</v>
      </c>
      <c r="G21" s="16" t="str">
        <f>Totals!G198</f>
        <v>£m</v>
      </c>
      <c r="H21" s="16"/>
      <c r="I21" s="16"/>
      <c r="J21" s="16"/>
      <c r="K21" s="16"/>
      <c r="L21" s="16"/>
      <c r="M21" s="16"/>
      <c r="N21" s="16"/>
      <c r="O21" s="16"/>
      <c r="P21" s="16"/>
      <c r="Q21" s="16"/>
      <c r="R21" s="16"/>
      <c r="S21" s="16"/>
      <c r="T21" s="16"/>
      <c r="U21" s="16"/>
      <c r="V21" s="16"/>
      <c r="W21" s="16"/>
      <c r="X21" s="16"/>
      <c r="Y21" s="16"/>
      <c r="Z21" s="16"/>
      <c r="AA21" s="16"/>
      <c r="AB21" s="16"/>
      <c r="AC21" s="16"/>
    </row>
    <row r="22" spans="1:29" x14ac:dyDescent="0.25">
      <c r="A22" s="113"/>
      <c r="B22" s="113"/>
      <c r="C22" s="116"/>
      <c r="D22" s="115"/>
    </row>
    <row r="23" spans="1:29" x14ac:dyDescent="0.25">
      <c r="C23" s="47" t="s">
        <v>870</v>
      </c>
    </row>
    <row r="24" spans="1:29" x14ac:dyDescent="0.25">
      <c r="E24" s="16" t="str">
        <f xml:space="preserve"> Totals!E$214</f>
        <v xml:space="preserve">Real price effects adjustment - standard base - real (WR) </v>
      </c>
      <c r="F24" s="16">
        <f xml:space="preserve"> Totals!F$214</f>
        <v>0</v>
      </c>
      <c r="G24" s="16" t="str">
        <f xml:space="preserve"> Totals!G$214</f>
        <v>£m</v>
      </c>
      <c r="H24" s="16">
        <f xml:space="preserve"> Totals!H$214</f>
        <v>0</v>
      </c>
      <c r="I24" s="16"/>
      <c r="J24" s="16"/>
      <c r="K24" s="16"/>
      <c r="L24" s="16"/>
      <c r="M24" s="16"/>
      <c r="N24" s="16"/>
      <c r="O24" s="16"/>
      <c r="P24" s="16"/>
      <c r="Q24" s="16"/>
      <c r="R24" s="16"/>
      <c r="S24" s="16"/>
      <c r="T24" s="16"/>
      <c r="U24" s="16"/>
      <c r="V24" s="16">
        <f>Totals!V$214</f>
        <v>0</v>
      </c>
      <c r="W24" s="16">
        <f>Totals!W$214</f>
        <v>0</v>
      </c>
      <c r="X24" s="16">
        <f>Totals!X$214</f>
        <v>0</v>
      </c>
      <c r="Y24" s="16">
        <f>Totals!Y$214</f>
        <v>0</v>
      </c>
      <c r="Z24" s="16">
        <f>Totals!Z$214</f>
        <v>0</v>
      </c>
      <c r="AA24" s="16">
        <f>Totals!AA$214</f>
        <v>0</v>
      </c>
      <c r="AB24" s="16">
        <f>Totals!AB$214</f>
        <v>0</v>
      </c>
      <c r="AC24" s="16">
        <f>Totals!AC$214</f>
        <v>0</v>
      </c>
    </row>
    <row r="25" spans="1:29" x14ac:dyDescent="0.25">
      <c r="E25" s="16" t="str">
        <f xml:space="preserve"> Totals!E$215</f>
        <v xml:space="preserve">Real price effects adjustment - standard base - real (WN+) </v>
      </c>
      <c r="F25" s="16">
        <f xml:space="preserve"> Totals!F$215</f>
        <v>0</v>
      </c>
      <c r="G25" s="16" t="str">
        <f xml:space="preserve"> Totals!G$215</f>
        <v>£m</v>
      </c>
      <c r="H25" s="16">
        <f xml:space="preserve"> Totals!H$215</f>
        <v>0</v>
      </c>
      <c r="I25" s="16"/>
      <c r="J25" s="16"/>
      <c r="K25" s="16"/>
      <c r="L25" s="16"/>
      <c r="M25" s="16"/>
      <c r="N25" s="16"/>
      <c r="O25" s="16"/>
      <c r="P25" s="16"/>
      <c r="Q25" s="16"/>
      <c r="R25" s="16"/>
      <c r="S25" s="16"/>
      <c r="T25" s="16"/>
      <c r="U25" s="16"/>
      <c r="V25" s="16">
        <f>Totals!V$215</f>
        <v>0</v>
      </c>
      <c r="W25" s="16">
        <f>Totals!W$215</f>
        <v>0</v>
      </c>
      <c r="X25" s="16">
        <f>Totals!X$215</f>
        <v>0</v>
      </c>
      <c r="Y25" s="16">
        <f>Totals!Y$215</f>
        <v>0</v>
      </c>
      <c r="Z25" s="16">
        <f>Totals!Z$215</f>
        <v>0</v>
      </c>
      <c r="AA25" s="16">
        <f>Totals!AA$215</f>
        <v>0</v>
      </c>
      <c r="AB25" s="16">
        <f>Totals!AB$215</f>
        <v>0</v>
      </c>
      <c r="AC25" s="16">
        <f>Totals!AC$215</f>
        <v>0</v>
      </c>
    </row>
    <row r="26" spans="1:29" x14ac:dyDescent="0.25">
      <c r="E26" s="16" t="str">
        <f xml:space="preserve"> Totals!E$216</f>
        <v xml:space="preserve">Real price effects adjustment - standard base - real (WWN+) </v>
      </c>
      <c r="F26" s="16">
        <f xml:space="preserve"> Totals!F$216</f>
        <v>0</v>
      </c>
      <c r="G26" s="16" t="str">
        <f xml:space="preserve"> Totals!G$216</f>
        <v>£m</v>
      </c>
      <c r="H26" s="16">
        <f xml:space="preserve"> Totals!H$216</f>
        <v>0</v>
      </c>
      <c r="I26" s="16"/>
      <c r="J26" s="16"/>
      <c r="K26" s="16"/>
      <c r="L26" s="16"/>
      <c r="M26" s="16"/>
      <c r="N26" s="16"/>
      <c r="O26" s="16"/>
      <c r="P26" s="16"/>
      <c r="Q26" s="16"/>
      <c r="R26" s="16"/>
      <c r="S26" s="16"/>
      <c r="T26" s="16"/>
      <c r="U26" s="16"/>
      <c r="V26" s="16">
        <f>Totals!V$216</f>
        <v>0</v>
      </c>
      <c r="W26" s="16">
        <f>Totals!W$216</f>
        <v>0</v>
      </c>
      <c r="X26" s="16">
        <f>Totals!X$216</f>
        <v>0</v>
      </c>
      <c r="Y26" s="16">
        <f>Totals!Y$216</f>
        <v>0</v>
      </c>
      <c r="Z26" s="16">
        <f>Totals!Z$216</f>
        <v>0</v>
      </c>
      <c r="AA26" s="16">
        <f>Totals!AA$216</f>
        <v>0</v>
      </c>
      <c r="AB26" s="16">
        <f>Totals!AB$216</f>
        <v>0</v>
      </c>
      <c r="AC26" s="16">
        <f>Totals!AC$216</f>
        <v>0</v>
      </c>
    </row>
    <row r="27" spans="1:29" x14ac:dyDescent="0.25">
      <c r="E27" s="16" t="str">
        <f xml:space="preserve"> Totals!E$217</f>
        <v xml:space="preserve">Real price effects adjustment - standard base - real (BIO) </v>
      </c>
      <c r="F27" s="16">
        <f xml:space="preserve"> Totals!F$217</f>
        <v>0</v>
      </c>
      <c r="G27" s="16" t="str">
        <f xml:space="preserve"> Totals!G$217</f>
        <v>£m</v>
      </c>
      <c r="H27" s="16">
        <f xml:space="preserve"> Totals!H$217</f>
        <v>0</v>
      </c>
      <c r="I27" s="16"/>
      <c r="J27" s="16"/>
      <c r="K27" s="16"/>
      <c r="L27" s="16"/>
      <c r="M27" s="16"/>
      <c r="N27" s="16"/>
      <c r="O27" s="16"/>
      <c r="P27" s="16"/>
      <c r="Q27" s="16"/>
      <c r="R27" s="16"/>
      <c r="S27" s="16"/>
      <c r="T27" s="16"/>
      <c r="U27" s="16"/>
      <c r="V27" s="16">
        <f>Totals!V$217</f>
        <v>0</v>
      </c>
      <c r="W27" s="16">
        <f>Totals!W$217</f>
        <v>0</v>
      </c>
      <c r="X27" s="16">
        <f>Totals!X$217</f>
        <v>0</v>
      </c>
      <c r="Y27" s="16">
        <f>Totals!Y$217</f>
        <v>0</v>
      </c>
      <c r="Z27" s="16">
        <f>Totals!Z$217</f>
        <v>0</v>
      </c>
      <c r="AA27" s="16">
        <f>Totals!AA$217</f>
        <v>0</v>
      </c>
      <c r="AB27" s="16">
        <f>Totals!AB$217</f>
        <v>0</v>
      </c>
      <c r="AC27" s="16">
        <f>Totals!AC$217</f>
        <v>0</v>
      </c>
    </row>
    <row r="28" spans="1:29" x14ac:dyDescent="0.25">
      <c r="E28" s="16" t="str">
        <f xml:space="preserve"> Totals!E$218</f>
        <v xml:space="preserve">Real price effects adjustment - standard base - real (ADDN1) </v>
      </c>
      <c r="F28" s="16">
        <f xml:space="preserve"> Totals!F$218</f>
        <v>0</v>
      </c>
      <c r="G28" s="16" t="str">
        <f xml:space="preserve"> Totals!G$218</f>
        <v>£m</v>
      </c>
      <c r="H28" s="16">
        <f xml:space="preserve"> Totals!H$218</f>
        <v>0</v>
      </c>
      <c r="I28" s="16"/>
      <c r="J28" s="16"/>
      <c r="K28" s="16"/>
      <c r="L28" s="16"/>
      <c r="M28" s="16"/>
      <c r="N28" s="16"/>
      <c r="O28" s="16"/>
      <c r="P28" s="16"/>
      <c r="Q28" s="16"/>
      <c r="R28" s="16"/>
      <c r="S28" s="16"/>
      <c r="T28" s="16"/>
      <c r="U28" s="16"/>
      <c r="V28" s="16">
        <f>Totals!V$218</f>
        <v>0</v>
      </c>
      <c r="W28" s="16">
        <f>Totals!W$218</f>
        <v>0</v>
      </c>
      <c r="X28" s="16">
        <f>Totals!X$218</f>
        <v>0</v>
      </c>
      <c r="Y28" s="16">
        <f>Totals!Y$218</f>
        <v>0</v>
      </c>
      <c r="Z28" s="16">
        <f>Totals!Z$218</f>
        <v>0</v>
      </c>
      <c r="AA28" s="16">
        <f>Totals!AA$218</f>
        <v>0</v>
      </c>
      <c r="AB28" s="16">
        <f>Totals!AB$218</f>
        <v>0</v>
      </c>
      <c r="AC28" s="16">
        <f>Totals!AC$218</f>
        <v>0</v>
      </c>
    </row>
    <row r="29" spans="1:29" x14ac:dyDescent="0.25">
      <c r="E29" s="16" t="str">
        <f xml:space="preserve"> Totals!E$219</f>
        <v xml:space="preserve">Real price effects adjustment - standard base - real (ADDN2) </v>
      </c>
      <c r="F29" s="16">
        <f xml:space="preserve"> Totals!F$219</f>
        <v>0</v>
      </c>
      <c r="G29" s="16" t="str">
        <f xml:space="preserve"> Totals!G$219</f>
        <v>£m</v>
      </c>
      <c r="H29" s="16">
        <f xml:space="preserve"> Totals!H$219</f>
        <v>0</v>
      </c>
      <c r="I29" s="16"/>
      <c r="J29" s="16"/>
      <c r="K29" s="16"/>
      <c r="L29" s="16"/>
      <c r="M29" s="16"/>
      <c r="N29" s="16"/>
      <c r="O29" s="16"/>
      <c r="P29" s="16"/>
      <c r="Q29" s="16"/>
      <c r="R29" s="16"/>
      <c r="S29" s="16"/>
      <c r="T29" s="16"/>
      <c r="U29" s="16"/>
      <c r="V29" s="16">
        <f>Totals!V$219</f>
        <v>0</v>
      </c>
      <c r="W29" s="16">
        <f>Totals!W$219</f>
        <v>0</v>
      </c>
      <c r="X29" s="16">
        <f>Totals!X$219</f>
        <v>0</v>
      </c>
      <c r="Y29" s="16">
        <f>Totals!Y$219</f>
        <v>0</v>
      </c>
      <c r="Z29" s="16">
        <f>Totals!Z$219</f>
        <v>0</v>
      </c>
      <c r="AA29" s="16">
        <f>Totals!AA$219</f>
        <v>0</v>
      </c>
      <c r="AB29" s="16">
        <f>Totals!AB$219</f>
        <v>0</v>
      </c>
      <c r="AC29" s="16">
        <f>Totals!AC$219</f>
        <v>0</v>
      </c>
    </row>
    <row r="30" spans="1:29" x14ac:dyDescent="0.25">
      <c r="C30" s="47" t="s">
        <v>869</v>
      </c>
    </row>
    <row r="31" spans="1:29" x14ac:dyDescent="0.25">
      <c r="E31" s="16" t="str">
        <f xml:space="preserve"> Totals!E$235</f>
        <v xml:space="preserve">Real price effects adjustment - standard enhancement - real (WR) </v>
      </c>
      <c r="F31" s="16">
        <f xml:space="preserve"> Totals!F$235</f>
        <v>0</v>
      </c>
      <c r="G31" s="16" t="str">
        <f xml:space="preserve"> Totals!G$235</f>
        <v>£m</v>
      </c>
      <c r="H31" s="16">
        <f xml:space="preserve"> Totals!H$235</f>
        <v>0</v>
      </c>
      <c r="I31" s="16"/>
      <c r="J31" s="16"/>
      <c r="K31" s="16"/>
      <c r="L31" s="16"/>
      <c r="M31" s="16"/>
      <c r="N31" s="16"/>
      <c r="O31" s="16"/>
      <c r="P31" s="16"/>
      <c r="Q31" s="16"/>
      <c r="R31" s="16"/>
      <c r="S31" s="16"/>
      <c r="T31" s="16"/>
      <c r="U31" s="16"/>
      <c r="V31" s="16">
        <f>Totals!V$235</f>
        <v>0</v>
      </c>
      <c r="W31" s="16">
        <f>Totals!W$235</f>
        <v>0</v>
      </c>
      <c r="X31" s="16">
        <f>Totals!X$235</f>
        <v>0</v>
      </c>
      <c r="Y31" s="16">
        <f>Totals!Y$235</f>
        <v>0</v>
      </c>
      <c r="Z31" s="16">
        <f>Totals!Z$235</f>
        <v>0</v>
      </c>
      <c r="AA31" s="16">
        <f>Totals!AA$235</f>
        <v>0</v>
      </c>
      <c r="AB31" s="16">
        <f>Totals!AB$235</f>
        <v>0</v>
      </c>
      <c r="AC31" s="16">
        <f>Totals!AC$235</f>
        <v>0</v>
      </c>
    </row>
    <row r="32" spans="1:29" x14ac:dyDescent="0.25">
      <c r="E32" s="16" t="str">
        <f xml:space="preserve"> Totals!E$236</f>
        <v xml:space="preserve">Real price effects adjustment - standard enhancement - real (WN+) </v>
      </c>
      <c r="F32" s="16">
        <f xml:space="preserve"> Totals!F$236</f>
        <v>0</v>
      </c>
      <c r="G32" s="16" t="str">
        <f xml:space="preserve"> Totals!G$236</f>
        <v>£m</v>
      </c>
      <c r="H32" s="16">
        <f xml:space="preserve"> Totals!H$236</f>
        <v>0</v>
      </c>
      <c r="I32" s="16"/>
      <c r="J32" s="16"/>
      <c r="K32" s="16"/>
      <c r="L32" s="16"/>
      <c r="M32" s="16"/>
      <c r="N32" s="16"/>
      <c r="O32" s="16"/>
      <c r="P32" s="16"/>
      <c r="Q32" s="16"/>
      <c r="R32" s="16"/>
      <c r="S32" s="16"/>
      <c r="T32" s="16"/>
      <c r="U32" s="16"/>
      <c r="V32" s="16">
        <f>Totals!V$236</f>
        <v>0</v>
      </c>
      <c r="W32" s="16">
        <f>Totals!W$236</f>
        <v>0</v>
      </c>
      <c r="X32" s="16">
        <f>Totals!X$236</f>
        <v>0</v>
      </c>
      <c r="Y32" s="16">
        <f>Totals!Y$236</f>
        <v>0</v>
      </c>
      <c r="Z32" s="16">
        <f>Totals!Z$236</f>
        <v>0</v>
      </c>
      <c r="AA32" s="16">
        <f>Totals!AA$236</f>
        <v>0</v>
      </c>
      <c r="AB32" s="16">
        <f>Totals!AB$236</f>
        <v>0</v>
      </c>
      <c r="AC32" s="16">
        <f>Totals!AC$236</f>
        <v>0</v>
      </c>
    </row>
    <row r="33" spans="3:29" x14ac:dyDescent="0.25">
      <c r="E33" s="16" t="str">
        <f xml:space="preserve"> Totals!E$237</f>
        <v xml:space="preserve">Real price effects adjustment - standard enhancement - real (WWN+) </v>
      </c>
      <c r="F33" s="16">
        <f xml:space="preserve"> Totals!F$237</f>
        <v>0</v>
      </c>
      <c r="G33" s="16" t="str">
        <f xml:space="preserve"> Totals!G$237</f>
        <v>£m</v>
      </c>
      <c r="H33" s="16">
        <f xml:space="preserve"> Totals!H$237</f>
        <v>0</v>
      </c>
      <c r="I33" s="16"/>
      <c r="J33" s="16"/>
      <c r="K33" s="16"/>
      <c r="L33" s="16"/>
      <c r="M33" s="16"/>
      <c r="N33" s="16"/>
      <c r="O33" s="16"/>
      <c r="P33" s="16"/>
      <c r="Q33" s="16"/>
      <c r="R33" s="16"/>
      <c r="S33" s="16"/>
      <c r="T33" s="16"/>
      <c r="U33" s="16"/>
      <c r="V33" s="16">
        <f>Totals!V$237</f>
        <v>0</v>
      </c>
      <c r="W33" s="16">
        <f>Totals!W$237</f>
        <v>0</v>
      </c>
      <c r="X33" s="16">
        <f>Totals!X$237</f>
        <v>0</v>
      </c>
      <c r="Y33" s="16">
        <f>Totals!Y$237</f>
        <v>0</v>
      </c>
      <c r="Z33" s="16">
        <f>Totals!Z$237</f>
        <v>0</v>
      </c>
      <c r="AA33" s="16">
        <f>Totals!AA$237</f>
        <v>0</v>
      </c>
      <c r="AB33" s="16">
        <f>Totals!AB$237</f>
        <v>0</v>
      </c>
      <c r="AC33" s="16">
        <f>Totals!AC$237</f>
        <v>0</v>
      </c>
    </row>
    <row r="34" spans="3:29" x14ac:dyDescent="0.25">
      <c r="E34" s="16" t="str">
        <f xml:space="preserve"> Totals!E$238</f>
        <v xml:space="preserve">Real price effects adjustment - standard enhancement - real (BIO) </v>
      </c>
      <c r="F34" s="16">
        <f xml:space="preserve"> Totals!F$238</f>
        <v>0</v>
      </c>
      <c r="G34" s="16" t="str">
        <f xml:space="preserve"> Totals!G$238</f>
        <v>£m</v>
      </c>
      <c r="H34" s="16">
        <f xml:space="preserve"> Totals!H$238</f>
        <v>0</v>
      </c>
      <c r="I34" s="16"/>
      <c r="J34" s="16"/>
      <c r="K34" s="16"/>
      <c r="L34" s="16"/>
      <c r="M34" s="16"/>
      <c r="N34" s="16"/>
      <c r="O34" s="16"/>
      <c r="P34" s="16"/>
      <c r="Q34" s="16"/>
      <c r="R34" s="16"/>
      <c r="S34" s="16"/>
      <c r="T34" s="16"/>
      <c r="U34" s="16"/>
      <c r="V34" s="16">
        <f>Totals!V$238</f>
        <v>0</v>
      </c>
      <c r="W34" s="16">
        <f>Totals!W$238</f>
        <v>0</v>
      </c>
      <c r="X34" s="16">
        <f>Totals!X$238</f>
        <v>0</v>
      </c>
      <c r="Y34" s="16">
        <f>Totals!Y$238</f>
        <v>0</v>
      </c>
      <c r="Z34" s="16">
        <f>Totals!Z$238</f>
        <v>0</v>
      </c>
      <c r="AA34" s="16">
        <f>Totals!AA$238</f>
        <v>0</v>
      </c>
      <c r="AB34" s="16">
        <f>Totals!AB$238</f>
        <v>0</v>
      </c>
      <c r="AC34" s="16">
        <f>Totals!AC$238</f>
        <v>0</v>
      </c>
    </row>
    <row r="35" spans="3:29" x14ac:dyDescent="0.25">
      <c r="E35" s="16" t="str">
        <f xml:space="preserve"> Totals!E$239</f>
        <v xml:space="preserve">Real price effects adjustment - standard enhancement - real (ADDN1) </v>
      </c>
      <c r="F35" s="16">
        <f xml:space="preserve"> Totals!F$239</f>
        <v>0</v>
      </c>
      <c r="G35" s="16" t="str">
        <f xml:space="preserve"> Totals!G$239</f>
        <v>£m</v>
      </c>
      <c r="H35" s="16">
        <f xml:space="preserve"> Totals!H$239</f>
        <v>0</v>
      </c>
      <c r="I35" s="16"/>
      <c r="J35" s="16"/>
      <c r="K35" s="16"/>
      <c r="L35" s="16"/>
      <c r="M35" s="16"/>
      <c r="N35" s="16"/>
      <c r="O35" s="16"/>
      <c r="P35" s="16"/>
      <c r="Q35" s="16"/>
      <c r="R35" s="16"/>
      <c r="S35" s="16"/>
      <c r="T35" s="16"/>
      <c r="U35" s="16"/>
      <c r="V35" s="16">
        <f>Totals!V$239</f>
        <v>0</v>
      </c>
      <c r="W35" s="16">
        <f>Totals!W$239</f>
        <v>0</v>
      </c>
      <c r="X35" s="16">
        <f>Totals!X$239</f>
        <v>0</v>
      </c>
      <c r="Y35" s="16">
        <f>Totals!Y$239</f>
        <v>0</v>
      </c>
      <c r="Z35" s="16">
        <f>Totals!Z$239</f>
        <v>0</v>
      </c>
      <c r="AA35" s="16">
        <f>Totals!AA$239</f>
        <v>0</v>
      </c>
      <c r="AB35" s="16">
        <f>Totals!AB$239</f>
        <v>0</v>
      </c>
      <c r="AC35" s="16">
        <f>Totals!AC$239</f>
        <v>0</v>
      </c>
    </row>
    <row r="36" spans="3:29" x14ac:dyDescent="0.25">
      <c r="E36" s="16" t="str">
        <f xml:space="preserve"> Totals!E$240</f>
        <v xml:space="preserve">Real price effects adjustment - standard enhancement - real (ADDN2) </v>
      </c>
      <c r="F36" s="16">
        <f xml:space="preserve"> Totals!F$240</f>
        <v>0</v>
      </c>
      <c r="G36" s="16" t="str">
        <f xml:space="preserve"> Totals!G$240</f>
        <v>£m</v>
      </c>
      <c r="H36" s="16">
        <f xml:space="preserve"> Totals!H$240</f>
        <v>0</v>
      </c>
      <c r="I36" s="16"/>
      <c r="J36" s="16"/>
      <c r="K36" s="16"/>
      <c r="L36" s="16"/>
      <c r="M36" s="16"/>
      <c r="N36" s="16"/>
      <c r="O36" s="16"/>
      <c r="P36" s="16"/>
      <c r="Q36" s="16"/>
      <c r="R36" s="16"/>
      <c r="S36" s="16"/>
      <c r="T36" s="16"/>
      <c r="U36" s="16"/>
      <c r="V36" s="16">
        <f>Totals!V$240</f>
        <v>0</v>
      </c>
      <c r="W36" s="16">
        <f>Totals!W$240</f>
        <v>0</v>
      </c>
      <c r="X36" s="16">
        <f>Totals!X$240</f>
        <v>0</v>
      </c>
      <c r="Y36" s="16">
        <f>Totals!Y$240</f>
        <v>0</v>
      </c>
      <c r="Z36" s="16">
        <f>Totals!Z$240</f>
        <v>0</v>
      </c>
      <c r="AA36" s="16">
        <f>Totals!AA$240</f>
        <v>0</v>
      </c>
      <c r="AB36" s="16">
        <f>Totals!AB$240</f>
        <v>0</v>
      </c>
      <c r="AC36" s="16">
        <f>Totals!AC$240</f>
        <v>0</v>
      </c>
    </row>
    <row r="37" spans="3:29" x14ac:dyDescent="0.25">
      <c r="C37" s="47" t="s">
        <v>869</v>
      </c>
    </row>
    <row r="38" spans="3:29" x14ac:dyDescent="0.25">
      <c r="E38" s="16" t="str">
        <f xml:space="preserve"> Totals!E$256</f>
        <v xml:space="preserve">Real price effects adjustment - 25:25 cost sharing - real (WR) </v>
      </c>
      <c r="F38" s="16">
        <f xml:space="preserve"> Totals!F$256</f>
        <v>0</v>
      </c>
      <c r="G38" s="16" t="str">
        <f xml:space="preserve"> Totals!G$256</f>
        <v>£m</v>
      </c>
      <c r="H38" s="16">
        <f xml:space="preserve"> Totals!H$256</f>
        <v>0</v>
      </c>
      <c r="I38" s="16"/>
      <c r="J38" s="16"/>
      <c r="K38" s="16"/>
      <c r="L38" s="16"/>
      <c r="M38" s="16"/>
      <c r="N38" s="16"/>
      <c r="O38" s="16"/>
      <c r="P38" s="16"/>
      <c r="Q38" s="16"/>
      <c r="R38" s="16"/>
      <c r="S38" s="16"/>
      <c r="T38" s="16"/>
      <c r="U38" s="16"/>
      <c r="V38" s="16">
        <f>Totals!V$256</f>
        <v>0</v>
      </c>
      <c r="W38" s="16">
        <f>Totals!W$256</f>
        <v>0</v>
      </c>
      <c r="X38" s="16">
        <f>Totals!X$256</f>
        <v>0</v>
      </c>
      <c r="Y38" s="16">
        <f>Totals!Y$256</f>
        <v>0</v>
      </c>
      <c r="Z38" s="16">
        <f>Totals!Z$256</f>
        <v>0</v>
      </c>
      <c r="AA38" s="16">
        <f>Totals!AA$256</f>
        <v>0</v>
      </c>
      <c r="AB38" s="16">
        <f>Totals!AB$256</f>
        <v>0</v>
      </c>
      <c r="AC38" s="16">
        <f>Totals!AC$256</f>
        <v>0</v>
      </c>
    </row>
    <row r="39" spans="3:29" x14ac:dyDescent="0.25">
      <c r="E39" s="16" t="str">
        <f xml:space="preserve"> Totals!E$257</f>
        <v xml:space="preserve">Real price effects adjustment - 25:25 cost sharing - real (WN+) </v>
      </c>
      <c r="F39" s="16">
        <f xml:space="preserve"> Totals!F$257</f>
        <v>0</v>
      </c>
      <c r="G39" s="16" t="str">
        <f xml:space="preserve"> Totals!G$257</f>
        <v>£m</v>
      </c>
      <c r="H39" s="16">
        <f xml:space="preserve"> Totals!H$257</f>
        <v>0</v>
      </c>
      <c r="I39" s="16"/>
      <c r="J39" s="16"/>
      <c r="K39" s="16"/>
      <c r="L39" s="16"/>
      <c r="M39" s="16"/>
      <c r="N39" s="16"/>
      <c r="O39" s="16"/>
      <c r="P39" s="16"/>
      <c r="Q39" s="16"/>
      <c r="R39" s="16"/>
      <c r="S39" s="16"/>
      <c r="T39" s="16"/>
      <c r="U39" s="16"/>
      <c r="V39" s="16">
        <f>Totals!V$257</f>
        <v>0</v>
      </c>
      <c r="W39" s="16">
        <f>Totals!W$257</f>
        <v>0</v>
      </c>
      <c r="X39" s="16">
        <f>Totals!X$257</f>
        <v>0</v>
      </c>
      <c r="Y39" s="16">
        <f>Totals!Y$257</f>
        <v>0</v>
      </c>
      <c r="Z39" s="16">
        <f>Totals!Z$257</f>
        <v>0</v>
      </c>
      <c r="AA39" s="16">
        <f>Totals!AA$257</f>
        <v>0</v>
      </c>
      <c r="AB39" s="16">
        <f>Totals!AB$257</f>
        <v>0</v>
      </c>
      <c r="AC39" s="16">
        <f>Totals!AC$257</f>
        <v>0</v>
      </c>
    </row>
    <row r="40" spans="3:29" x14ac:dyDescent="0.25">
      <c r="E40" s="16" t="str">
        <f xml:space="preserve"> Totals!E$258</f>
        <v xml:space="preserve">Real price effects adjustment - 25:25 cost sharing - real (WWN+) </v>
      </c>
      <c r="F40" s="16">
        <f xml:space="preserve"> Totals!F$258</f>
        <v>0</v>
      </c>
      <c r="G40" s="16" t="str">
        <f xml:space="preserve"> Totals!G$258</f>
        <v>£m</v>
      </c>
      <c r="H40" s="16">
        <f xml:space="preserve"> Totals!H$258</f>
        <v>0</v>
      </c>
      <c r="I40" s="16"/>
      <c r="J40" s="16"/>
      <c r="K40" s="16"/>
      <c r="L40" s="16"/>
      <c r="M40" s="16"/>
      <c r="N40" s="16"/>
      <c r="O40" s="16"/>
      <c r="P40" s="16"/>
      <c r="Q40" s="16"/>
      <c r="R40" s="16"/>
      <c r="S40" s="16"/>
      <c r="T40" s="16"/>
      <c r="U40" s="16"/>
      <c r="V40" s="16">
        <f>Totals!V$258</f>
        <v>0</v>
      </c>
      <c r="W40" s="16">
        <f>Totals!W$258</f>
        <v>0</v>
      </c>
      <c r="X40" s="16">
        <f>Totals!X$258</f>
        <v>0</v>
      </c>
      <c r="Y40" s="16">
        <f>Totals!Y$258</f>
        <v>0</v>
      </c>
      <c r="Z40" s="16">
        <f>Totals!Z$258</f>
        <v>0</v>
      </c>
      <c r="AA40" s="16">
        <f>Totals!AA$258</f>
        <v>0</v>
      </c>
      <c r="AB40" s="16">
        <f>Totals!AB$258</f>
        <v>0</v>
      </c>
      <c r="AC40" s="16">
        <f>Totals!AC$258</f>
        <v>0</v>
      </c>
    </row>
    <row r="41" spans="3:29" x14ac:dyDescent="0.25">
      <c r="E41" s="16" t="str">
        <f xml:space="preserve"> Totals!E$259</f>
        <v xml:space="preserve">Real price effects adjustment - 25:25 cost sharing - real (BIO) </v>
      </c>
      <c r="F41" s="16">
        <f xml:space="preserve"> Totals!F$259</f>
        <v>0</v>
      </c>
      <c r="G41" s="16" t="str">
        <f xml:space="preserve"> Totals!G$259</f>
        <v>£m</v>
      </c>
      <c r="H41" s="16">
        <f xml:space="preserve"> Totals!H$259</f>
        <v>0</v>
      </c>
      <c r="I41" s="16"/>
      <c r="J41" s="16"/>
      <c r="K41" s="16"/>
      <c r="L41" s="16"/>
      <c r="M41" s="16"/>
      <c r="N41" s="16"/>
      <c r="O41" s="16"/>
      <c r="P41" s="16"/>
      <c r="Q41" s="16"/>
      <c r="R41" s="16"/>
      <c r="S41" s="16"/>
      <c r="T41" s="16"/>
      <c r="U41" s="16"/>
      <c r="V41" s="16">
        <f>Totals!V$259</f>
        <v>0</v>
      </c>
      <c r="W41" s="16">
        <f>Totals!W$259</f>
        <v>0</v>
      </c>
      <c r="X41" s="16">
        <f>Totals!X$259</f>
        <v>0</v>
      </c>
      <c r="Y41" s="16">
        <f>Totals!Y$259</f>
        <v>0</v>
      </c>
      <c r="Z41" s="16">
        <f>Totals!Z$259</f>
        <v>0</v>
      </c>
      <c r="AA41" s="16">
        <f>Totals!AA$259</f>
        <v>0</v>
      </c>
      <c r="AB41" s="16">
        <f>Totals!AB$259</f>
        <v>0</v>
      </c>
      <c r="AC41" s="16">
        <f>Totals!AC$259</f>
        <v>0</v>
      </c>
    </row>
    <row r="42" spans="3:29" x14ac:dyDescent="0.25">
      <c r="E42" s="16" t="str">
        <f xml:space="preserve"> Totals!E$260</f>
        <v xml:space="preserve">Real price effects adjustment - 25:25 cost sharing - real (ADDN1) </v>
      </c>
      <c r="F42" s="16">
        <f xml:space="preserve"> Totals!F$260</f>
        <v>0</v>
      </c>
      <c r="G42" s="16" t="str">
        <f xml:space="preserve"> Totals!G$260</f>
        <v>£m</v>
      </c>
      <c r="H42" s="16">
        <f xml:space="preserve"> Totals!H$260</f>
        <v>0</v>
      </c>
      <c r="I42" s="16"/>
      <c r="J42" s="16"/>
      <c r="K42" s="16"/>
      <c r="L42" s="16"/>
      <c r="M42" s="16"/>
      <c r="N42" s="16"/>
      <c r="O42" s="16"/>
      <c r="P42" s="16"/>
      <c r="Q42" s="16"/>
      <c r="R42" s="16"/>
      <c r="S42" s="16"/>
      <c r="T42" s="16"/>
      <c r="U42" s="16"/>
      <c r="V42" s="16">
        <f>Totals!V$260</f>
        <v>0</v>
      </c>
      <c r="W42" s="16">
        <f>Totals!W$260</f>
        <v>0</v>
      </c>
      <c r="X42" s="16">
        <f>Totals!X$260</f>
        <v>0</v>
      </c>
      <c r="Y42" s="16">
        <f>Totals!Y$260</f>
        <v>0</v>
      </c>
      <c r="Z42" s="16">
        <f>Totals!Z$260</f>
        <v>0</v>
      </c>
      <c r="AA42" s="16">
        <f>Totals!AA$260</f>
        <v>0</v>
      </c>
      <c r="AB42" s="16">
        <f>Totals!AB$260</f>
        <v>0</v>
      </c>
      <c r="AC42" s="16">
        <f>Totals!AC$260</f>
        <v>0</v>
      </c>
    </row>
    <row r="43" spans="3:29" x14ac:dyDescent="0.25">
      <c r="E43" s="16" t="str">
        <f xml:space="preserve"> Totals!E$261</f>
        <v xml:space="preserve">Real price effects adjustment - 25:25 cost sharing - real (ADDN2) </v>
      </c>
      <c r="F43" s="16">
        <f xml:space="preserve"> Totals!F$261</f>
        <v>0</v>
      </c>
      <c r="G43" s="16" t="str">
        <f xml:space="preserve"> Totals!G$261</f>
        <v>£m</v>
      </c>
      <c r="H43" s="16">
        <f xml:space="preserve"> Totals!H$261</f>
        <v>0</v>
      </c>
      <c r="I43" s="16"/>
      <c r="J43" s="16"/>
      <c r="K43" s="16"/>
      <c r="L43" s="16"/>
      <c r="M43" s="16"/>
      <c r="N43" s="16"/>
      <c r="O43" s="16"/>
      <c r="P43" s="16"/>
      <c r="Q43" s="16"/>
      <c r="R43" s="16"/>
      <c r="S43" s="16"/>
      <c r="T43" s="16"/>
      <c r="U43" s="16"/>
      <c r="V43" s="16">
        <f>Totals!V$261</f>
        <v>0</v>
      </c>
      <c r="W43" s="16">
        <f>Totals!W$261</f>
        <v>0</v>
      </c>
      <c r="X43" s="16">
        <f>Totals!X$261</f>
        <v>0</v>
      </c>
      <c r="Y43" s="16">
        <f>Totals!Y$261</f>
        <v>0</v>
      </c>
      <c r="Z43" s="16">
        <f>Totals!Z$261</f>
        <v>0</v>
      </c>
      <c r="AA43" s="16">
        <f>Totals!AA$261</f>
        <v>0</v>
      </c>
      <c r="AB43" s="16">
        <f>Totals!AB$261</f>
        <v>0</v>
      </c>
      <c r="AC43" s="16">
        <f>Totals!AC$261</f>
        <v>0</v>
      </c>
    </row>
    <row r="44" spans="3:29" x14ac:dyDescent="0.25">
      <c r="C44" s="47" t="s">
        <v>869</v>
      </c>
    </row>
    <row r="45" spans="3:29" x14ac:dyDescent="0.25">
      <c r="E45" s="16" t="str">
        <f xml:space="preserve"> Totals!E$277</f>
        <v xml:space="preserve">Real price effects adjustment - 40:10 cost sharing - real (WR) </v>
      </c>
      <c r="F45" s="16">
        <f xml:space="preserve"> Totals!F$277</f>
        <v>0</v>
      </c>
      <c r="G45" s="16" t="str">
        <f xml:space="preserve"> Totals!G$277</f>
        <v>£m</v>
      </c>
      <c r="H45" s="16">
        <f xml:space="preserve"> Totals!H$277</f>
        <v>0</v>
      </c>
      <c r="I45" s="16"/>
      <c r="J45" s="16"/>
      <c r="K45" s="16"/>
      <c r="L45" s="16"/>
      <c r="M45" s="16"/>
      <c r="N45" s="16"/>
      <c r="O45" s="16"/>
      <c r="P45" s="16"/>
      <c r="Q45" s="16"/>
      <c r="R45" s="16"/>
      <c r="S45" s="16"/>
      <c r="T45" s="16"/>
      <c r="U45" s="16"/>
      <c r="V45" s="16">
        <f>Totals!V$277</f>
        <v>0</v>
      </c>
      <c r="W45" s="16">
        <f>Totals!W$277</f>
        <v>0</v>
      </c>
      <c r="X45" s="16">
        <f>Totals!X$277</f>
        <v>0</v>
      </c>
      <c r="Y45" s="16">
        <f>Totals!Y$277</f>
        <v>0</v>
      </c>
      <c r="Z45" s="16">
        <f>Totals!Z$277</f>
        <v>0</v>
      </c>
      <c r="AA45" s="16">
        <f>Totals!AA$277</f>
        <v>0</v>
      </c>
      <c r="AB45" s="16">
        <f>Totals!AB$277</f>
        <v>0</v>
      </c>
      <c r="AC45" s="16">
        <f>Totals!AC$277</f>
        <v>0</v>
      </c>
    </row>
    <row r="46" spans="3:29" x14ac:dyDescent="0.25">
      <c r="E46" s="16" t="str">
        <f xml:space="preserve"> Totals!E$278</f>
        <v xml:space="preserve">Real price effects adjustment - 40:10 cost sharing - real (WN+) </v>
      </c>
      <c r="F46" s="16">
        <f xml:space="preserve"> Totals!F$278</f>
        <v>0</v>
      </c>
      <c r="G46" s="16" t="str">
        <f xml:space="preserve"> Totals!G$278</f>
        <v>£m</v>
      </c>
      <c r="H46" s="16">
        <f xml:space="preserve"> Totals!H$278</f>
        <v>0</v>
      </c>
      <c r="I46" s="16"/>
      <c r="J46" s="16"/>
      <c r="K46" s="16"/>
      <c r="L46" s="16"/>
      <c r="M46" s="16"/>
      <c r="N46" s="16"/>
      <c r="O46" s="16"/>
      <c r="P46" s="16"/>
      <c r="Q46" s="16"/>
      <c r="R46" s="16"/>
      <c r="S46" s="16"/>
      <c r="T46" s="16"/>
      <c r="U46" s="16"/>
      <c r="V46" s="16">
        <f>Totals!V$278</f>
        <v>0</v>
      </c>
      <c r="W46" s="16">
        <f>Totals!W$278</f>
        <v>0</v>
      </c>
      <c r="X46" s="16">
        <f>Totals!X$278</f>
        <v>0</v>
      </c>
      <c r="Y46" s="16">
        <f>Totals!Y$278</f>
        <v>0</v>
      </c>
      <c r="Z46" s="16">
        <f>Totals!Z$278</f>
        <v>0</v>
      </c>
      <c r="AA46" s="16">
        <f>Totals!AA$278</f>
        <v>0</v>
      </c>
      <c r="AB46" s="16">
        <f>Totals!AB$278</f>
        <v>0</v>
      </c>
      <c r="AC46" s="16">
        <f>Totals!AC$278</f>
        <v>0</v>
      </c>
    </row>
    <row r="47" spans="3:29" x14ac:dyDescent="0.25">
      <c r="E47" s="16" t="str">
        <f xml:space="preserve"> Totals!E$279</f>
        <v xml:space="preserve">Real price effects adjustment - 40:10 cost sharing - real (WWN+) </v>
      </c>
      <c r="F47" s="16">
        <f xml:space="preserve"> Totals!F$279</f>
        <v>0</v>
      </c>
      <c r="G47" s="16" t="str">
        <f xml:space="preserve"> Totals!G$279</f>
        <v>£m</v>
      </c>
      <c r="H47" s="16">
        <f xml:space="preserve"> Totals!H$279</f>
        <v>0</v>
      </c>
      <c r="I47" s="16"/>
      <c r="J47" s="16"/>
      <c r="K47" s="16"/>
      <c r="L47" s="16"/>
      <c r="M47" s="16"/>
      <c r="N47" s="16"/>
      <c r="O47" s="16"/>
      <c r="P47" s="16"/>
      <c r="Q47" s="16"/>
      <c r="R47" s="16"/>
      <c r="S47" s="16"/>
      <c r="T47" s="16"/>
      <c r="U47" s="16"/>
      <c r="V47" s="16">
        <f>Totals!V$279</f>
        <v>0</v>
      </c>
      <c r="W47" s="16">
        <f>Totals!W$279</f>
        <v>0</v>
      </c>
      <c r="X47" s="16">
        <f>Totals!X$279</f>
        <v>0</v>
      </c>
      <c r="Y47" s="16">
        <f>Totals!Y$279</f>
        <v>0</v>
      </c>
      <c r="Z47" s="16">
        <f>Totals!Z$279</f>
        <v>0</v>
      </c>
      <c r="AA47" s="16">
        <f>Totals!AA$279</f>
        <v>0</v>
      </c>
      <c r="AB47" s="16">
        <f>Totals!AB$279</f>
        <v>0</v>
      </c>
      <c r="AC47" s="16">
        <f>Totals!AC$279</f>
        <v>0</v>
      </c>
    </row>
    <row r="48" spans="3:29" x14ac:dyDescent="0.25">
      <c r="E48" s="16" t="str">
        <f xml:space="preserve"> Totals!E$280</f>
        <v xml:space="preserve">Real price effects adjustment - 40:10 cost sharing - real (BIO) </v>
      </c>
      <c r="F48" s="16">
        <f xml:space="preserve"> Totals!F$280</f>
        <v>0</v>
      </c>
      <c r="G48" s="16" t="str">
        <f xml:space="preserve"> Totals!G$280</f>
        <v>£m</v>
      </c>
      <c r="H48" s="16">
        <f xml:space="preserve"> Totals!H$280</f>
        <v>0</v>
      </c>
      <c r="I48" s="16"/>
      <c r="J48" s="16"/>
      <c r="K48" s="16"/>
      <c r="L48" s="16"/>
      <c r="M48" s="16"/>
      <c r="N48" s="16"/>
      <c r="O48" s="16"/>
      <c r="P48" s="16"/>
      <c r="Q48" s="16"/>
      <c r="R48" s="16"/>
      <c r="S48" s="16"/>
      <c r="T48" s="16"/>
      <c r="U48" s="16"/>
      <c r="V48" s="16">
        <f>Totals!V$280</f>
        <v>0</v>
      </c>
      <c r="W48" s="16">
        <f>Totals!W$280</f>
        <v>0</v>
      </c>
      <c r="X48" s="16">
        <f>Totals!X$280</f>
        <v>0</v>
      </c>
      <c r="Y48" s="16">
        <f>Totals!Y$280</f>
        <v>0</v>
      </c>
      <c r="Z48" s="16">
        <f>Totals!Z$280</f>
        <v>0</v>
      </c>
      <c r="AA48" s="16">
        <f>Totals!AA$280</f>
        <v>0</v>
      </c>
      <c r="AB48" s="16">
        <f>Totals!AB$280</f>
        <v>0</v>
      </c>
      <c r="AC48" s="16">
        <f>Totals!AC$280</f>
        <v>0</v>
      </c>
    </row>
    <row r="49" spans="5:29" x14ac:dyDescent="0.25">
      <c r="E49" s="16" t="str">
        <f xml:space="preserve"> Totals!E$281</f>
        <v xml:space="preserve">Real price effects adjustment - 40:10 cost sharing - real (ADDN1) </v>
      </c>
      <c r="F49" s="16">
        <f xml:space="preserve"> Totals!F$281</f>
        <v>0</v>
      </c>
      <c r="G49" s="16" t="str">
        <f xml:space="preserve"> Totals!G$281</f>
        <v>£m</v>
      </c>
      <c r="H49" s="16">
        <f xml:space="preserve"> Totals!H$281</f>
        <v>0</v>
      </c>
      <c r="I49" s="16"/>
      <c r="J49" s="16"/>
      <c r="K49" s="16"/>
      <c r="L49" s="16"/>
      <c r="M49" s="16"/>
      <c r="N49" s="16"/>
      <c r="O49" s="16"/>
      <c r="P49" s="16"/>
      <c r="Q49" s="16"/>
      <c r="R49" s="16"/>
      <c r="S49" s="16"/>
      <c r="T49" s="16"/>
      <c r="U49" s="16"/>
      <c r="V49" s="16">
        <f>Totals!V$281</f>
        <v>0</v>
      </c>
      <c r="W49" s="16">
        <f>Totals!W$281</f>
        <v>0</v>
      </c>
      <c r="X49" s="16">
        <f>Totals!X$281</f>
        <v>0</v>
      </c>
      <c r="Y49" s="16">
        <f>Totals!Y$281</f>
        <v>0</v>
      </c>
      <c r="Z49" s="16">
        <f>Totals!Z$281</f>
        <v>0</v>
      </c>
      <c r="AA49" s="16">
        <f>Totals!AA$281</f>
        <v>0</v>
      </c>
      <c r="AB49" s="16">
        <f>Totals!AB$281</f>
        <v>0</v>
      </c>
      <c r="AC49" s="16">
        <f>Totals!AC$281</f>
        <v>0</v>
      </c>
    </row>
    <row r="50" spans="5:29" x14ac:dyDescent="0.25">
      <c r="E50" s="16" t="str">
        <f xml:space="preserve"> Totals!E$282</f>
        <v xml:space="preserve">Real price effects adjustment - 40:10 cost sharing - real (ADDN2) </v>
      </c>
      <c r="F50" s="16">
        <f xml:space="preserve"> Totals!F$282</f>
        <v>0</v>
      </c>
      <c r="G50" s="16" t="str">
        <f xml:space="preserve"> Totals!G$282</f>
        <v>£m</v>
      </c>
      <c r="H50" s="16">
        <f xml:space="preserve"> Totals!H$282</f>
        <v>0</v>
      </c>
      <c r="I50" s="16"/>
      <c r="J50" s="16"/>
      <c r="K50" s="16"/>
      <c r="L50" s="16"/>
      <c r="M50" s="16"/>
      <c r="N50" s="16"/>
      <c r="O50" s="16"/>
      <c r="P50" s="16"/>
      <c r="Q50" s="16"/>
      <c r="R50" s="16"/>
      <c r="S50" s="16"/>
      <c r="T50" s="16"/>
      <c r="U50" s="16"/>
      <c r="V50" s="16">
        <f>Totals!V$282</f>
        <v>0</v>
      </c>
      <c r="W50" s="16">
        <f>Totals!W$282</f>
        <v>0</v>
      </c>
      <c r="X50" s="16">
        <f>Totals!X$282</f>
        <v>0</v>
      </c>
      <c r="Y50" s="16">
        <f>Totals!Y$282</f>
        <v>0</v>
      </c>
      <c r="Z50" s="16">
        <f>Totals!Z$282</f>
        <v>0</v>
      </c>
      <c r="AA50" s="16">
        <f>Totals!AA$282</f>
        <v>0</v>
      </c>
      <c r="AB50" s="16">
        <f>Totals!AB$282</f>
        <v>0</v>
      </c>
      <c r="AC50" s="16">
        <f>Totals!AC$282</f>
        <v>0</v>
      </c>
    </row>
  </sheetData>
  <conditionalFormatting sqref="F2">
    <cfRule type="cellIs" dxfId="4" priority="4" stopIfTrue="1" operator="notEqual">
      <formula>0</formula>
    </cfRule>
    <cfRule type="cellIs" dxfId="3" priority="5" stopIfTrue="1" operator="equal">
      <formula>""</formula>
    </cfRule>
  </conditionalFormatting>
  <conditionalFormatting sqref="J3:AC3">
    <cfRule type="containsText" dxfId="2" priority="1" operator="containsText" text="Post Forecast">
      <formula>NOT(ISERROR(SEARCH("Post Forecast",J3)))</formula>
    </cfRule>
    <cfRule type="containsText" dxfId="1" priority="2" operator="containsText" text="Forecast">
      <formula>NOT(ISERROR(SEARCH("Forecast",J3)))</formula>
    </cfRule>
    <cfRule type="containsText" dxfId="0" priority="3" operator="containsText" text="Pre Fcst">
      <formula>NOT(ISERROR(SEARCH("Pre Fcst",J3)))</formula>
    </cfRule>
  </conditionalFormatting>
  <pageMargins left="0.7" right="0.7" top="0.75" bottom="0.75" header="0.3" footer="0.3"/>
  <pageSetup paperSize="9" orientation="portrait" r:id="rId1"/>
  <customProperties>
    <customPr name="MMGroup" r:id="rId2"/>
    <customPr name="MMSheetType"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B2CE7-BD2D-4BE6-A1CF-6CE8FD0C44E3}">
  <sheetPr>
    <tabColor rgb="FFCCCCCE"/>
    <outlinePr summaryBelow="0" summaryRight="0"/>
  </sheetPr>
  <dimension ref="A1:AN35"/>
  <sheetViews>
    <sheetView zoomScale="80" zoomScaleNormal="80" workbookViewId="0"/>
  </sheetViews>
  <sheetFormatPr defaultColWidth="0" defaultRowHeight="12.95" customHeight="1" zeroHeight="1" x14ac:dyDescent="0.4"/>
  <cols>
    <col min="1" max="4" width="1.453125" style="105" customWidth="1"/>
    <col min="5" max="5" width="3" style="105" customWidth="1"/>
    <col min="6" max="6" width="5.1796875" style="105" customWidth="1"/>
    <col min="7" max="7" width="3" style="105" customWidth="1"/>
    <col min="8" max="8" width="35.6328125" style="105" customWidth="1"/>
    <col min="9" max="9" width="3" style="105" customWidth="1"/>
    <col min="10" max="10" width="5.1796875" style="105" customWidth="1"/>
    <col min="11" max="11" width="3" style="105" customWidth="1"/>
    <col min="12" max="12" width="35.6328125" style="105" customWidth="1"/>
    <col min="13" max="13" width="3" style="105" customWidth="1"/>
    <col min="14" max="14" width="5.1796875" style="105" customWidth="1"/>
    <col min="15" max="16" width="3" style="105" customWidth="1"/>
    <col min="17" max="17" width="35.6328125" style="105" customWidth="1"/>
    <col min="18" max="18" width="45.36328125" style="105" customWidth="1"/>
    <col min="19" max="39" width="0" style="105" hidden="1" customWidth="1"/>
    <col min="40" max="40" width="0" style="106" hidden="1" customWidth="1"/>
    <col min="41" max="50" width="10.453125" style="106" hidden="1" customWidth="1"/>
    <col min="51" max="16384" width="10.453125" style="106" hidden="1"/>
  </cols>
  <sheetData>
    <row r="1" spans="1:40" s="85" customFormat="1" ht="30.75" x14ac:dyDescent="0.4">
      <c r="A1" s="29" t="str">
        <f ca="1" xml:space="preserve"> RIGHT(CELL("filename", $A$1), LEN(CELL("filename", $A$1)) - SEARCH("]", CELL("filename", $A$1)))</f>
        <v>Conceptual model</v>
      </c>
      <c r="B1" s="29"/>
      <c r="C1" s="33"/>
      <c r="D1" s="33"/>
      <c r="E1" s="33"/>
      <c r="F1" s="33"/>
      <c r="G1" s="33"/>
      <c r="H1" s="33"/>
      <c r="I1" s="33"/>
      <c r="J1" s="33"/>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row>
    <row r="2" spans="1:40" s="89" customFormat="1" ht="13.15" x14ac:dyDescent="0.4">
      <c r="A2" s="86"/>
      <c r="B2" s="87"/>
      <c r="C2" s="87"/>
      <c r="D2" s="87"/>
      <c r="E2" s="87"/>
      <c r="F2" s="87"/>
      <c r="G2" s="87"/>
      <c r="H2" s="88"/>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row>
    <row r="3" spans="1:40" s="90" customFormat="1" ht="13.15" x14ac:dyDescent="0.25">
      <c r="A3" s="90" t="s">
        <v>5</v>
      </c>
    </row>
    <row r="4" spans="1:40" s="89" customFormat="1" ht="13.15" x14ac:dyDescent="0.4">
      <c r="A4" s="86"/>
      <c r="B4" s="87"/>
      <c r="C4" s="87"/>
      <c r="D4" s="87"/>
      <c r="E4" s="87"/>
      <c r="F4" s="87"/>
      <c r="G4" s="87"/>
      <c r="H4" s="88"/>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row>
    <row r="5" spans="1:40" s="89" customFormat="1" ht="13.15" x14ac:dyDescent="0.4">
      <c r="A5" s="91"/>
      <c r="B5" s="92"/>
      <c r="C5" s="92"/>
      <c r="D5" s="92"/>
      <c r="E5" s="92"/>
      <c r="F5" s="93"/>
      <c r="G5" s="94"/>
      <c r="H5" s="94"/>
      <c r="I5" s="94"/>
      <c r="J5" s="94"/>
      <c r="K5" s="95"/>
      <c r="L5" s="93"/>
      <c r="M5" s="95"/>
      <c r="N5" s="95"/>
      <c r="O5" s="95"/>
      <c r="P5" s="94"/>
      <c r="Q5" s="94"/>
      <c r="R5" s="94"/>
      <c r="S5" s="94"/>
      <c r="T5" s="94"/>
      <c r="U5" s="92"/>
      <c r="V5" s="92"/>
      <c r="W5" s="92"/>
      <c r="X5" s="92"/>
      <c r="Y5" s="92"/>
      <c r="Z5" s="92"/>
      <c r="AA5" s="92"/>
      <c r="AB5" s="92"/>
      <c r="AC5" s="92"/>
      <c r="AD5" s="92"/>
      <c r="AE5" s="92"/>
      <c r="AF5" s="92"/>
      <c r="AG5" s="92"/>
      <c r="AH5" s="92"/>
      <c r="AI5" s="92"/>
      <c r="AJ5" s="92"/>
      <c r="AK5" s="92"/>
      <c r="AL5" s="92"/>
      <c r="AM5" s="92"/>
    </row>
    <row r="6" spans="1:40" s="89" customFormat="1" ht="13.15" x14ac:dyDescent="0.4">
      <c r="A6" s="86"/>
      <c r="B6" s="87"/>
      <c r="C6" s="87"/>
      <c r="D6" s="87"/>
      <c r="E6" s="87"/>
      <c r="F6" s="87"/>
      <c r="G6" s="87"/>
      <c r="H6" s="87"/>
      <c r="I6" s="87"/>
      <c r="J6" s="87"/>
      <c r="K6" s="87"/>
      <c r="L6" s="88"/>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row>
    <row r="7" spans="1:40" s="89" customFormat="1" ht="13.15" x14ac:dyDescent="0.4">
      <c r="A7" s="86"/>
      <c r="B7" s="87"/>
      <c r="C7" s="87"/>
      <c r="D7" s="87"/>
      <c r="E7" s="87"/>
      <c r="F7" s="87"/>
      <c r="G7" s="87"/>
      <c r="H7" s="87"/>
      <c r="I7" s="87"/>
      <c r="J7" s="87"/>
      <c r="K7" s="87"/>
      <c r="L7" s="88"/>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row>
    <row r="8" spans="1:40" s="89" customFormat="1" ht="13.15" x14ac:dyDescent="0.4">
      <c r="A8" s="86"/>
      <c r="B8" s="87"/>
      <c r="C8" s="87"/>
      <c r="D8" s="87"/>
      <c r="E8" s="87"/>
      <c r="F8" s="87"/>
      <c r="G8" s="87"/>
      <c r="H8" s="96"/>
      <c r="I8" s="87"/>
      <c r="J8" s="87"/>
      <c r="K8" s="87"/>
      <c r="L8" s="88"/>
      <c r="M8" s="87"/>
      <c r="N8" s="87"/>
      <c r="O8" s="87"/>
      <c r="P8" s="87"/>
      <c r="Q8" s="96"/>
      <c r="R8" s="87"/>
      <c r="S8" s="87"/>
      <c r="T8" s="87"/>
      <c r="U8" s="87"/>
      <c r="V8" s="87"/>
      <c r="W8" s="87"/>
      <c r="X8" s="87"/>
      <c r="Y8" s="87"/>
      <c r="Z8" s="87"/>
      <c r="AA8" s="87"/>
      <c r="AB8" s="87"/>
      <c r="AC8" s="87"/>
      <c r="AD8" s="87"/>
      <c r="AE8" s="87"/>
      <c r="AF8" s="87"/>
      <c r="AG8" s="87"/>
      <c r="AH8" s="87"/>
      <c r="AI8" s="87"/>
      <c r="AJ8" s="87"/>
      <c r="AK8" s="87"/>
      <c r="AL8" s="87"/>
      <c r="AM8" s="87"/>
    </row>
    <row r="9" spans="1:40" s="89" customFormat="1" ht="13.15" x14ac:dyDescent="0.4">
      <c r="A9" s="86"/>
      <c r="B9" s="87"/>
      <c r="C9" s="87"/>
      <c r="D9" s="87"/>
      <c r="E9" s="87"/>
      <c r="F9" s="87"/>
      <c r="G9" s="87"/>
      <c r="H9" s="87"/>
      <c r="I9" s="87"/>
      <c r="J9" s="87"/>
      <c r="K9" s="87"/>
      <c r="L9" s="88"/>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row>
    <row r="10" spans="1:40" s="89" customFormat="1" ht="13.15" x14ac:dyDescent="0.4">
      <c r="A10" s="86"/>
      <c r="B10" s="87"/>
      <c r="C10" s="87"/>
      <c r="D10" s="87"/>
      <c r="E10" s="87"/>
      <c r="F10" s="87"/>
      <c r="G10" s="87"/>
      <c r="H10" s="87"/>
      <c r="I10" s="87"/>
      <c r="J10" s="87"/>
      <c r="K10" s="87"/>
      <c r="L10" s="88"/>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row>
    <row r="11" spans="1:40" s="89" customFormat="1" ht="13.15" x14ac:dyDescent="0.4">
      <c r="A11" s="86"/>
      <c r="B11" s="87"/>
      <c r="C11" s="87"/>
      <c r="D11" s="87"/>
      <c r="E11" s="87"/>
      <c r="F11" s="87"/>
      <c r="G11" s="87"/>
      <c r="H11" s="87"/>
      <c r="I11" s="87"/>
      <c r="J11" s="87"/>
      <c r="K11" s="87"/>
      <c r="L11" s="88"/>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row>
    <row r="12" spans="1:40" s="89" customFormat="1" ht="13.15" x14ac:dyDescent="0.4">
      <c r="A12" s="86"/>
      <c r="B12" s="87"/>
      <c r="C12" s="87"/>
      <c r="D12" s="87"/>
      <c r="E12" s="87"/>
      <c r="F12" s="87"/>
      <c r="G12" s="87"/>
      <c r="H12" s="87"/>
      <c r="I12" s="87"/>
      <c r="J12" s="87"/>
      <c r="K12" s="87"/>
      <c r="L12" s="88"/>
      <c r="M12" s="87"/>
      <c r="N12" s="87"/>
      <c r="O12" s="87"/>
      <c r="P12" s="97"/>
      <c r="Q12" s="87"/>
      <c r="R12" s="87"/>
      <c r="S12" s="87"/>
      <c r="T12" s="87"/>
      <c r="U12" s="87"/>
      <c r="V12" s="87"/>
      <c r="W12" s="87"/>
      <c r="X12" s="87"/>
      <c r="Y12" s="87"/>
      <c r="Z12" s="87"/>
      <c r="AA12" s="87"/>
      <c r="AB12" s="87"/>
      <c r="AC12" s="87"/>
      <c r="AD12" s="87"/>
      <c r="AE12" s="87"/>
      <c r="AF12" s="87"/>
      <c r="AG12" s="87"/>
      <c r="AH12" s="87"/>
      <c r="AI12" s="87"/>
      <c r="AJ12" s="87"/>
      <c r="AK12" s="87"/>
      <c r="AL12" s="87"/>
      <c r="AM12" s="87"/>
    </row>
    <row r="13" spans="1:40" s="89" customFormat="1" ht="13.15" x14ac:dyDescent="0.4">
      <c r="A13" s="91"/>
      <c r="B13" s="92"/>
      <c r="C13" s="92"/>
      <c r="D13" s="92"/>
      <c r="E13" s="92"/>
      <c r="F13" s="98"/>
      <c r="G13" s="99"/>
      <c r="H13" s="99"/>
      <c r="I13" s="99"/>
      <c r="J13" s="99"/>
      <c r="K13" s="99"/>
      <c r="L13" s="98"/>
      <c r="M13" s="99"/>
      <c r="N13" s="99"/>
      <c r="O13" s="99"/>
      <c r="P13" s="87"/>
      <c r="Q13" s="99"/>
      <c r="R13" s="99"/>
      <c r="S13" s="99"/>
      <c r="T13" s="99"/>
      <c r="U13" s="92"/>
      <c r="V13" s="92"/>
      <c r="W13" s="92"/>
      <c r="X13" s="92"/>
      <c r="Y13" s="92"/>
      <c r="Z13" s="92"/>
      <c r="AA13" s="92"/>
      <c r="AB13" s="92"/>
      <c r="AC13" s="92"/>
      <c r="AD13" s="92"/>
      <c r="AE13" s="92"/>
      <c r="AF13" s="92"/>
      <c r="AG13" s="92"/>
      <c r="AH13" s="92"/>
      <c r="AI13" s="92"/>
      <c r="AJ13" s="92"/>
      <c r="AK13" s="92"/>
      <c r="AL13" s="92"/>
      <c r="AM13" s="92"/>
    </row>
    <row r="14" spans="1:40" s="89" customFormat="1" ht="13.15" x14ac:dyDescent="0.4">
      <c r="A14" s="91"/>
      <c r="B14" s="92"/>
      <c r="C14" s="92"/>
      <c r="D14" s="92"/>
      <c r="E14" s="92"/>
      <c r="F14" s="98"/>
      <c r="G14" s="99"/>
      <c r="H14" s="99"/>
      <c r="I14" s="99"/>
      <c r="J14" s="99"/>
      <c r="K14" s="99"/>
      <c r="L14" s="98"/>
      <c r="M14" s="99"/>
      <c r="N14" s="99"/>
      <c r="O14" s="99"/>
      <c r="P14" s="87"/>
      <c r="Q14" s="99"/>
      <c r="R14" s="99"/>
      <c r="S14" s="99"/>
      <c r="T14" s="99"/>
      <c r="U14" s="92"/>
      <c r="V14" s="92"/>
      <c r="W14" s="92"/>
      <c r="X14" s="92"/>
      <c r="Y14" s="92"/>
      <c r="Z14" s="92"/>
      <c r="AA14" s="92"/>
      <c r="AB14" s="92"/>
      <c r="AC14" s="92"/>
      <c r="AD14" s="92"/>
      <c r="AE14" s="92"/>
      <c r="AF14" s="92"/>
      <c r="AG14" s="92"/>
      <c r="AH14" s="92"/>
      <c r="AI14" s="92"/>
      <c r="AJ14" s="92"/>
      <c r="AK14" s="92"/>
      <c r="AL14" s="92"/>
      <c r="AM14" s="92"/>
    </row>
    <row r="15" spans="1:40" s="89" customFormat="1" ht="13.15" x14ac:dyDescent="0.4">
      <c r="A15" s="91"/>
      <c r="B15" s="92"/>
      <c r="C15" s="92"/>
      <c r="D15" s="92"/>
      <c r="E15" s="92"/>
      <c r="F15" s="98"/>
      <c r="G15" s="99"/>
      <c r="H15" s="99"/>
      <c r="I15" s="99"/>
      <c r="J15" s="99"/>
      <c r="K15" s="99"/>
      <c r="L15" s="98"/>
      <c r="M15" s="99"/>
      <c r="N15" s="99"/>
      <c r="O15" s="99"/>
      <c r="P15" s="87"/>
      <c r="Q15" s="99"/>
      <c r="R15" s="99"/>
      <c r="S15" s="99"/>
      <c r="T15" s="99"/>
      <c r="U15" s="92"/>
      <c r="V15" s="92"/>
      <c r="W15" s="92"/>
      <c r="X15" s="92"/>
      <c r="Y15" s="92"/>
      <c r="Z15" s="92"/>
      <c r="AA15" s="92"/>
      <c r="AB15" s="92"/>
      <c r="AC15" s="92"/>
      <c r="AD15" s="92"/>
      <c r="AE15" s="92"/>
      <c r="AF15" s="92"/>
      <c r="AG15" s="92"/>
      <c r="AH15" s="92"/>
      <c r="AI15" s="92"/>
      <c r="AJ15" s="92"/>
      <c r="AK15" s="92"/>
      <c r="AL15" s="92"/>
      <c r="AM15" s="92"/>
    </row>
    <row r="16" spans="1:40" s="89" customFormat="1" ht="13.15" x14ac:dyDescent="0.4">
      <c r="A16" s="86"/>
      <c r="B16" s="87"/>
      <c r="C16" s="87"/>
      <c r="D16" s="87"/>
      <c r="E16" s="87"/>
      <c r="F16" s="87"/>
      <c r="G16" s="87"/>
      <c r="H16" s="87"/>
      <c r="I16" s="87"/>
      <c r="J16" s="87"/>
      <c r="K16" s="87"/>
      <c r="L16" s="88"/>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row>
    <row r="17" spans="1:39" s="89" customFormat="1" ht="13.15" x14ac:dyDescent="0.4">
      <c r="A17" s="86"/>
      <c r="B17" s="87"/>
      <c r="C17" s="87"/>
      <c r="D17" s="87"/>
      <c r="E17" s="87"/>
      <c r="F17" s="87"/>
      <c r="G17" s="87"/>
      <c r="H17" s="87"/>
      <c r="I17" s="87"/>
      <c r="J17" s="87"/>
      <c r="K17" s="87"/>
      <c r="L17" s="88"/>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row>
    <row r="18" spans="1:39" s="89" customFormat="1" ht="13.15" x14ac:dyDescent="0.4">
      <c r="A18" s="86"/>
      <c r="B18" s="87"/>
      <c r="C18" s="87"/>
      <c r="D18" s="87"/>
      <c r="E18" s="87"/>
      <c r="F18" s="87"/>
      <c r="G18" s="87"/>
      <c r="H18" s="87"/>
      <c r="I18" s="87"/>
      <c r="J18" s="87"/>
      <c r="K18" s="87"/>
      <c r="L18" s="88"/>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row>
    <row r="19" spans="1:39" s="89" customFormat="1" ht="13.15" x14ac:dyDescent="0.4">
      <c r="A19" s="86"/>
      <c r="B19" s="87"/>
      <c r="C19" s="87"/>
      <c r="D19" s="87"/>
      <c r="E19" s="87"/>
      <c r="F19" s="87"/>
      <c r="G19" s="87"/>
      <c r="H19" s="87"/>
      <c r="I19" s="87"/>
      <c r="J19" s="87"/>
      <c r="K19" s="87"/>
      <c r="L19" s="88"/>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row>
    <row r="20" spans="1:39" s="89" customFormat="1" ht="13.15" x14ac:dyDescent="0.4">
      <c r="A20" s="86"/>
      <c r="B20" s="87"/>
      <c r="C20" s="87"/>
      <c r="D20" s="87"/>
      <c r="E20" s="87"/>
      <c r="F20" s="87"/>
      <c r="G20" s="87"/>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row>
    <row r="21" spans="1:39" s="89" customFormat="1" ht="13.15" x14ac:dyDescent="0.4">
      <c r="A21" s="86"/>
      <c r="B21" s="87"/>
      <c r="C21" s="87"/>
      <c r="D21" s="87"/>
      <c r="E21" s="87"/>
      <c r="F21" s="87"/>
      <c r="G21" s="87"/>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row>
    <row r="22" spans="1:39" s="89" customFormat="1" ht="13.15" x14ac:dyDescent="0.4">
      <c r="A22" s="86"/>
      <c r="B22" s="87"/>
      <c r="C22" s="87"/>
      <c r="D22" s="87"/>
      <c r="E22" s="87"/>
      <c r="F22" s="87"/>
      <c r="G22" s="87"/>
      <c r="H22" s="96"/>
      <c r="I22" s="87"/>
      <c r="J22" s="87"/>
      <c r="K22" s="87"/>
      <c r="L22" s="96"/>
      <c r="M22" s="87"/>
      <c r="N22" s="87"/>
      <c r="O22" s="87"/>
      <c r="P22" s="87"/>
      <c r="Q22" s="96"/>
      <c r="R22" s="87"/>
      <c r="S22" s="87"/>
      <c r="T22" s="87"/>
      <c r="U22" s="87"/>
      <c r="V22" s="87"/>
      <c r="W22" s="87"/>
      <c r="X22" s="87"/>
      <c r="Y22" s="87"/>
      <c r="Z22" s="87"/>
      <c r="AA22" s="87"/>
      <c r="AB22" s="87"/>
      <c r="AC22" s="87"/>
      <c r="AD22" s="87"/>
      <c r="AE22" s="87"/>
      <c r="AF22" s="87"/>
      <c r="AG22" s="87"/>
      <c r="AH22" s="87"/>
      <c r="AI22" s="87"/>
      <c r="AJ22" s="87"/>
      <c r="AK22" s="87"/>
      <c r="AL22" s="87"/>
      <c r="AM22" s="87"/>
    </row>
    <row r="23" spans="1:39" s="89" customFormat="1" ht="13.15" x14ac:dyDescent="0.4">
      <c r="A23" s="86"/>
      <c r="B23" s="87"/>
      <c r="C23" s="87"/>
      <c r="D23" s="87"/>
      <c r="E23" s="87"/>
      <c r="F23" s="87"/>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row>
    <row r="24" spans="1:39" s="89" customFormat="1" ht="13.15" x14ac:dyDescent="0.4">
      <c r="A24" s="86"/>
      <c r="B24" s="87"/>
      <c r="C24" s="87"/>
      <c r="D24" s="87"/>
      <c r="E24" s="87"/>
      <c r="F24" s="87"/>
      <c r="G24" s="87"/>
      <c r="H24" s="87"/>
      <c r="I24" s="87"/>
      <c r="J24" s="87"/>
      <c r="K24" s="87"/>
      <c r="L24" s="88"/>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row>
    <row r="25" spans="1:39" s="89" customFormat="1" ht="13.15" x14ac:dyDescent="0.4">
      <c r="A25" s="86"/>
      <c r="B25" s="87"/>
      <c r="C25" s="87"/>
      <c r="D25" s="87"/>
      <c r="E25" s="87"/>
      <c r="F25" s="87"/>
      <c r="G25" s="87"/>
      <c r="H25" s="87"/>
      <c r="I25" s="87"/>
      <c r="J25" s="87"/>
      <c r="K25" s="87"/>
      <c r="L25" s="88"/>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row>
    <row r="26" spans="1:39" s="89" customFormat="1" ht="13.15" x14ac:dyDescent="0.4">
      <c r="A26" s="86"/>
      <c r="B26" s="87"/>
      <c r="C26" s="87"/>
      <c r="D26" s="87"/>
      <c r="E26" s="87"/>
      <c r="F26" s="87"/>
      <c r="G26" s="87"/>
      <c r="H26" s="87"/>
      <c r="I26" s="87"/>
      <c r="J26" s="87"/>
      <c r="K26" s="87"/>
      <c r="L26" s="88"/>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row>
    <row r="27" spans="1:39" s="89" customFormat="1" ht="13.15" x14ac:dyDescent="0.4">
      <c r="A27" s="86"/>
      <c r="B27" s="87"/>
      <c r="C27" s="87"/>
      <c r="D27" s="87"/>
      <c r="E27" s="87"/>
      <c r="F27" s="87"/>
      <c r="G27" s="87"/>
      <c r="H27" s="87"/>
      <c r="I27" s="87"/>
      <c r="J27" s="87"/>
      <c r="K27" s="87"/>
      <c r="L27" s="88"/>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row>
    <row r="28" spans="1:39" s="89" customFormat="1" ht="13.15" x14ac:dyDescent="0.4">
      <c r="A28" s="86"/>
      <c r="B28" s="87"/>
      <c r="C28" s="87"/>
      <c r="D28" s="87"/>
      <c r="E28" s="87"/>
      <c r="F28" s="87"/>
      <c r="G28" s="87"/>
      <c r="H28" s="87"/>
      <c r="I28" s="87"/>
      <c r="J28" s="87"/>
      <c r="K28" s="87"/>
      <c r="L28" s="88"/>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row>
    <row r="29" spans="1:39" s="89" customFormat="1" ht="13.15" x14ac:dyDescent="0.4">
      <c r="A29" s="86"/>
      <c r="B29" s="87"/>
      <c r="C29" s="87"/>
      <c r="D29" s="87"/>
      <c r="E29" s="87"/>
      <c r="F29" s="87"/>
      <c r="G29" s="87"/>
      <c r="H29" s="87"/>
      <c r="I29" s="87"/>
      <c r="J29" s="87"/>
      <c r="K29" s="87"/>
      <c r="L29" s="88"/>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row>
    <row r="30" spans="1:39" s="89" customFormat="1" ht="13.15" x14ac:dyDescent="0.4">
      <c r="A30" s="86"/>
      <c r="B30" s="87"/>
      <c r="C30" s="87"/>
      <c r="D30" s="87"/>
      <c r="E30" s="87"/>
      <c r="F30" s="87"/>
      <c r="G30" s="87"/>
      <c r="H30" s="87"/>
      <c r="I30" s="87"/>
      <c r="J30" s="87"/>
      <c r="K30" s="87"/>
      <c r="L30" s="88"/>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row>
    <row r="31" spans="1:39" s="89" customFormat="1" ht="13.15" x14ac:dyDescent="0.4">
      <c r="A31" s="86"/>
      <c r="B31" s="87"/>
      <c r="C31" s="87"/>
      <c r="D31" s="87"/>
      <c r="E31" s="87"/>
      <c r="F31" s="87"/>
      <c r="G31" s="87"/>
      <c r="H31" s="87"/>
      <c r="I31" s="87"/>
      <c r="J31" s="87"/>
      <c r="K31" s="87"/>
      <c r="L31" s="88"/>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row>
    <row r="32" spans="1:39" s="89" customFormat="1" ht="13.15" x14ac:dyDescent="0.4">
      <c r="A32" s="86"/>
      <c r="B32" s="87"/>
      <c r="C32" s="87"/>
      <c r="D32" s="87"/>
      <c r="E32" s="87"/>
      <c r="F32" s="87"/>
      <c r="G32" s="87"/>
      <c r="H32" s="87"/>
      <c r="I32" s="87"/>
      <c r="J32" s="87"/>
      <c r="K32" s="87"/>
      <c r="L32" s="88"/>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row>
    <row r="33" spans="1:39" s="89" customFormat="1" ht="13.15" x14ac:dyDescent="0.4">
      <c r="A33" s="86"/>
      <c r="B33" s="87"/>
      <c r="C33" s="87"/>
      <c r="D33" s="87"/>
      <c r="E33" s="87"/>
      <c r="F33" s="87"/>
      <c r="G33" s="87"/>
      <c r="H33" s="87"/>
      <c r="I33" s="87"/>
      <c r="J33" s="87"/>
      <c r="K33" s="87"/>
      <c r="L33" s="88"/>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row>
    <row r="34" spans="1:39" s="89" customFormat="1" ht="13.15" x14ac:dyDescent="0.4">
      <c r="A34" s="86"/>
      <c r="B34" s="87"/>
      <c r="C34" s="87"/>
      <c r="D34" s="87"/>
      <c r="E34" s="87"/>
      <c r="F34" s="87"/>
      <c r="G34" s="87"/>
      <c r="H34" s="87"/>
      <c r="I34" s="87"/>
      <c r="J34" s="87"/>
      <c r="K34" s="87"/>
      <c r="L34" s="88"/>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row>
    <row r="35" spans="1:39" s="104" customFormat="1" ht="13.15" x14ac:dyDescent="0.4">
      <c r="A35" s="100" t="s">
        <v>6</v>
      </c>
      <c r="B35" s="100"/>
      <c r="C35" s="101"/>
      <c r="D35" s="102"/>
      <c r="E35" s="101"/>
      <c r="F35" s="103"/>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0"/>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outlinePr summaryBelow="0" summaryRight="0"/>
  </sheetPr>
  <dimension ref="A1:CW799"/>
  <sheetViews>
    <sheetView zoomScale="80" zoomScaleNormal="80" workbookViewId="0"/>
  </sheetViews>
  <sheetFormatPr defaultColWidth="0" defaultRowHeight="10.15" x14ac:dyDescent="0.25"/>
  <cols>
    <col min="1" max="1" width="36.81640625" style="60" customWidth="1"/>
    <col min="2" max="2" width="28.1796875" style="60" customWidth="1"/>
    <col min="3" max="3" width="23.1796875" style="60" customWidth="1"/>
    <col min="4" max="4" width="9.36328125" style="60" customWidth="1"/>
    <col min="5" max="26" width="9.36328125" style="60" hidden="1" customWidth="1"/>
    <col min="27" max="55" width="9.1796875" style="60" hidden="1" customWidth="1"/>
    <col min="56" max="56" width="9.36328125" style="60" hidden="1" customWidth="1"/>
    <col min="57" max="16384" width="9.36328125" style="60" hidden="1"/>
  </cols>
  <sheetData>
    <row r="1" spans="1:101" s="29" customFormat="1" ht="30.75" x14ac:dyDescent="0.25">
      <c r="A1" s="29" t="str">
        <f ca="1" xml:space="preserve"> RIGHT(CELL("filename", A1), LEN(CELL("filename", A1)) - SEARCH("]", CELL("filename", A1)))</f>
        <v>Contents</v>
      </c>
    </row>
    <row r="5" spans="1:101" s="66" customFormat="1" ht="15.75" x14ac:dyDescent="0.25">
      <c r="A5" s="6" t="s">
        <v>7</v>
      </c>
      <c r="B5" s="6"/>
      <c r="C5" s="6"/>
    </row>
    <row r="6" spans="1:101" ht="15.75" x14ac:dyDescent="0.25">
      <c r="A6" s="51"/>
      <c r="B6" s="50"/>
      <c r="C6" s="49"/>
    </row>
    <row r="7" spans="1:101" ht="15.75" x14ac:dyDescent="0.25">
      <c r="A7" s="51" t="str">
        <f>HYPERLINK("#TOCrepobxOutputs_Year_","Outputs")</f>
        <v>Outputs</v>
      </c>
      <c r="B7" s="50"/>
      <c r="C7" s="49"/>
    </row>
    <row r="8" spans="1:101" ht="15.75" x14ac:dyDescent="0.25">
      <c r="A8" s="51"/>
      <c r="B8" s="50"/>
      <c r="C8" s="49"/>
    </row>
    <row r="9" spans="1:101" ht="15.75" x14ac:dyDescent="0.25">
      <c r="A9" s="51"/>
      <c r="B9" s="50"/>
      <c r="C9" s="49"/>
    </row>
    <row r="10" spans="1:101" ht="15.75" x14ac:dyDescent="0.25">
      <c r="A10" s="6" t="s">
        <v>8</v>
      </c>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row>
    <row r="11" spans="1:101" ht="15.75" x14ac:dyDescent="0.25">
      <c r="A11" s="51"/>
      <c r="B11" s="50"/>
      <c r="C11" s="49"/>
    </row>
    <row r="12" spans="1:101" ht="15.75" x14ac:dyDescent="0.25">
      <c r="A12" s="6" t="s">
        <v>9</v>
      </c>
      <c r="B12" s="6" t="s">
        <v>10</v>
      </c>
      <c r="C12" s="6" t="s">
        <v>11</v>
      </c>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row>
    <row r="13" spans="1:101" ht="15.75" x14ac:dyDescent="0.25">
      <c r="A13" s="51"/>
      <c r="B13" s="50" t="str">
        <f>HYPERLINK("#TOCobxInputs", "Inputs")</f>
        <v>Inputs</v>
      </c>
      <c r="C13" s="49"/>
    </row>
    <row r="14" spans="1:101" ht="15.75" x14ac:dyDescent="0.25">
      <c r="A14" s="51"/>
      <c r="B14" s="50"/>
      <c r="C14" s="49" t="str">
        <f>HYPERLINK("#TOCobxInputs.Time", "Time")</f>
        <v>Time</v>
      </c>
    </row>
    <row r="15" spans="1:101" ht="15.75" x14ac:dyDescent="0.25">
      <c r="A15" s="51"/>
      <c r="B15" s="50"/>
      <c r="C15" s="49" t="str">
        <f>HYPERLINK("#TOCobxInputs.Indexation", "Indexation")</f>
        <v>Indexation</v>
      </c>
    </row>
    <row r="16" spans="1:101" ht="15.75" x14ac:dyDescent="0.25">
      <c r="A16" s="51"/>
      <c r="B16" s="50"/>
      <c r="C16" s="49" t="str">
        <f>HYPERLINK("#TOCobxInputs.Energy", "Energy")</f>
        <v>Energy</v>
      </c>
    </row>
    <row r="17" spans="1:3" ht="15.75" x14ac:dyDescent="0.25">
      <c r="A17" s="51"/>
      <c r="B17" s="50"/>
      <c r="C17" s="49" t="str">
        <f>HYPERLINK("#TOCobxInputs.Energy.Indexation", "Indexation")</f>
        <v>Indexation</v>
      </c>
    </row>
    <row r="18" spans="1:3" ht="15.75" x14ac:dyDescent="0.25">
      <c r="A18" s="51"/>
      <c r="B18" s="50"/>
      <c r="C18" s="49" t="str">
        <f>HYPERLINK("#TOCobxInputs.Energy.Indexation.Index_net_of_CPI_H__opening_values", "Index net of CPI(H) opening values")</f>
        <v>Index net of CPI(H) opening values</v>
      </c>
    </row>
    <row r="19" spans="1:3" ht="15.75" x14ac:dyDescent="0.25">
      <c r="A19" s="51"/>
      <c r="B19" s="50"/>
      <c r="C19" s="49"/>
    </row>
    <row r="20" spans="1:3" ht="15.75" x14ac:dyDescent="0.25">
      <c r="A20" s="51"/>
      <c r="B20" s="50"/>
      <c r="C20" s="49"/>
    </row>
    <row r="21" spans="1:3" ht="15.75" x14ac:dyDescent="0.25">
      <c r="A21" s="51"/>
      <c r="B21" s="50"/>
      <c r="C21" s="49" t="str">
        <f>HYPERLINK("#TOCobxInputs.Energy.Percentage_of_totex_linked_to_energy", "Percentage of totex linked to energy")</f>
        <v>Percentage of totex linked to energy</v>
      </c>
    </row>
    <row r="22" spans="1:3" ht="15.75" x14ac:dyDescent="0.25">
      <c r="A22" s="51"/>
      <c r="B22" s="50"/>
      <c r="C22" s="49"/>
    </row>
    <row r="23" spans="1:3" ht="15.75" x14ac:dyDescent="0.25">
      <c r="A23" s="51"/>
      <c r="B23" s="50"/>
      <c r="C23" s="49" t="str">
        <f>HYPERLINK("#TOCobxInputs.Energy.Ex_ante_adjustment", "Ex-ante adjustment")</f>
        <v>Ex-ante adjustment</v>
      </c>
    </row>
    <row r="24" spans="1:3" ht="15.75" x14ac:dyDescent="0.25">
      <c r="A24" s="51"/>
      <c r="B24" s="50"/>
      <c r="C24" s="49"/>
    </row>
    <row r="25" spans="1:3" ht="15.75" x14ac:dyDescent="0.25">
      <c r="A25" s="51"/>
      <c r="B25" s="50"/>
      <c r="C25" s="49" t="str">
        <f>HYPERLINK("#TOCobxInputs.Energy.Adjustment_due_to_change_in_DESNZ_industrial_energy_price_index", "Adjustment due to change in DESNZ industrial energy price index")</f>
        <v>Adjustment due to change in DESNZ industrial energy price index</v>
      </c>
    </row>
    <row r="26" spans="1:3" ht="15.75" x14ac:dyDescent="0.25">
      <c r="A26" s="51"/>
      <c r="B26" s="50"/>
      <c r="C26" s="49"/>
    </row>
    <row r="27" spans="1:3" ht="15.75" x14ac:dyDescent="0.25">
      <c r="A27" s="51"/>
      <c r="B27" s="50"/>
      <c r="C27" s="49" t="str">
        <f>HYPERLINK("#TOCobxInputs.Energy.Real_input_price_inflation", "Real input price inflation")</f>
        <v>Real input price inflation</v>
      </c>
    </row>
    <row r="28" spans="1:3" ht="15.75" x14ac:dyDescent="0.25">
      <c r="A28" s="51"/>
      <c r="B28" s="50"/>
      <c r="C28" s="49"/>
    </row>
    <row r="29" spans="1:3" ht="15.75" x14ac:dyDescent="0.25">
      <c r="A29" s="51"/>
      <c r="B29" s="50"/>
      <c r="C29" s="49" t="str">
        <f>HYPERLINK("#TOCobxInputs.Labour", "Labour")</f>
        <v>Labour</v>
      </c>
    </row>
    <row r="30" spans="1:3" ht="15.75" x14ac:dyDescent="0.25">
      <c r="A30" s="51"/>
      <c r="B30" s="50"/>
      <c r="C30" s="49" t="str">
        <f>HYPERLINK("#TOCobxInputs.Labour.Real_price_effect", "Real price effect")</f>
        <v>Real price effect</v>
      </c>
    </row>
    <row r="31" spans="1:3" ht="15.75" x14ac:dyDescent="0.25">
      <c r="A31" s="51"/>
      <c r="B31" s="50"/>
      <c r="C31" s="49"/>
    </row>
    <row r="32" spans="1:3" ht="15.75" x14ac:dyDescent="0.25">
      <c r="A32" s="51"/>
      <c r="B32" s="50"/>
      <c r="C32" s="49" t="str">
        <f>HYPERLINK("#TOCobxInputs.Labour.True_up_index", "True-up index")</f>
        <v>True-up index</v>
      </c>
    </row>
    <row r="33" spans="1:3" ht="15.75" x14ac:dyDescent="0.25">
      <c r="A33" s="51"/>
      <c r="B33" s="50"/>
      <c r="C33" s="49"/>
    </row>
    <row r="34" spans="1:3" ht="15.75" x14ac:dyDescent="0.25">
      <c r="A34" s="51"/>
      <c r="B34" s="50"/>
      <c r="C34" s="49" t="str">
        <f>HYPERLINK("#TOCobxInputs.Labour.Labour_cost_share", "Labour cost share")</f>
        <v>Labour cost share</v>
      </c>
    </row>
    <row r="35" spans="1:3" ht="15.75" x14ac:dyDescent="0.25">
      <c r="A35" s="51"/>
      <c r="B35" s="50"/>
      <c r="C35" s="49"/>
    </row>
    <row r="36" spans="1:3" ht="15.75" x14ac:dyDescent="0.25">
      <c r="A36" s="51"/>
      <c r="B36" s="50"/>
      <c r="C36" s="49" t="str">
        <f>HYPERLINK("#TOCobxInputs.Materials__plant___equipment", "Materials, plant &amp; equipment")</f>
        <v>Materials, plant &amp; equipment</v>
      </c>
    </row>
    <row r="37" spans="1:3" ht="15.75" x14ac:dyDescent="0.25">
      <c r="A37" s="51"/>
      <c r="B37" s="50"/>
      <c r="C37" s="49" t="str">
        <f>HYPERLINK("#TOCobxInputs.Materials__plant___equipment.Real_price_effect", "Real price effect")</f>
        <v>Real price effect</v>
      </c>
    </row>
    <row r="38" spans="1:3" ht="15.75" x14ac:dyDescent="0.25">
      <c r="A38" s="51"/>
      <c r="B38" s="50"/>
      <c r="C38" s="49"/>
    </row>
    <row r="39" spans="1:3" ht="15.75" x14ac:dyDescent="0.25">
      <c r="A39" s="51"/>
      <c r="B39" s="50"/>
      <c r="C39" s="49" t="str">
        <f>HYPERLINK("#TOCobxInputs.Materials__plant___equipment.True_up_index", "True-up index")</f>
        <v>True-up index</v>
      </c>
    </row>
    <row r="40" spans="1:3" ht="15.75" x14ac:dyDescent="0.25">
      <c r="A40" s="51"/>
      <c r="B40" s="50"/>
      <c r="C40" s="49"/>
    </row>
    <row r="41" spans="1:3" ht="15.75" x14ac:dyDescent="0.25">
      <c r="A41" s="51"/>
      <c r="B41" s="50"/>
      <c r="C41" s="49" t="str">
        <f>HYPERLINK("#TOCobxInputs.Materials__plant___equipment.MPE_cost_share", "MPE cost share")</f>
        <v>MPE cost share</v>
      </c>
    </row>
    <row r="42" spans="1:3" ht="15.75" x14ac:dyDescent="0.25">
      <c r="A42" s="51"/>
      <c r="B42" s="50"/>
      <c r="C42" s="49"/>
    </row>
    <row r="43" spans="1:3" ht="15.75" x14ac:dyDescent="0.25">
      <c r="A43" s="51"/>
      <c r="B43" s="50"/>
      <c r="C43" s="49" t="str">
        <f>HYPERLINK("#TOCobxInputs.Totex_allowances", "Totex allowances")</f>
        <v>Totex allowances</v>
      </c>
    </row>
    <row r="44" spans="1:3" ht="15.75" x14ac:dyDescent="0.25">
      <c r="A44" s="51"/>
      <c r="B44" s="50"/>
      <c r="C44" s="49" t="str">
        <f>HYPERLINK("#TOCobxInputs.Financing", "Financing")</f>
        <v>Financing</v>
      </c>
    </row>
    <row r="45" spans="1:3" ht="15.75" x14ac:dyDescent="0.25">
      <c r="A45" s="51"/>
      <c r="B45" s="50"/>
      <c r="C45" s="49" t="str">
        <f>HYPERLINK("#TOCobxInputs.PAYG_rate", "PAYG rate")</f>
        <v>PAYG rate</v>
      </c>
    </row>
    <row r="46" spans="1:3" ht="15.75" x14ac:dyDescent="0.25">
      <c r="A46" s="51"/>
      <c r="B46" s="50"/>
      <c r="C46" s="49" t="str">
        <f>HYPERLINK("#TOCobxInputs.Price_control_conversion_array", "Price control conversion array")</f>
        <v>Price control conversion array</v>
      </c>
    </row>
    <row r="47" spans="1:3" ht="15.75" x14ac:dyDescent="0.25">
      <c r="A47" s="51"/>
      <c r="B47" s="50"/>
      <c r="C47" s="49" t="str">
        <f>HYPERLINK("#TOCobxInputs.PCD_adjustment", "PCD adjustment")</f>
        <v>PCD adjustment</v>
      </c>
    </row>
    <row r="48" spans="1:3" ht="15.75" x14ac:dyDescent="0.25">
      <c r="A48" s="51"/>
      <c r="B48" s="50"/>
      <c r="C48" s="49"/>
    </row>
    <row r="49" spans="1:101" ht="15.75" x14ac:dyDescent="0.25">
      <c r="A49" s="6" t="s">
        <v>12</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row>
    <row r="50" spans="1:101" ht="15.75" x14ac:dyDescent="0.25">
      <c r="A50" s="51"/>
      <c r="B50" s="50"/>
      <c r="C50" s="49"/>
    </row>
    <row r="51" spans="1:101" ht="15.75" x14ac:dyDescent="0.25">
      <c r="A51" s="6" t="s">
        <v>9</v>
      </c>
      <c r="B51" s="6" t="s">
        <v>10</v>
      </c>
      <c r="C51" s="6" t="s">
        <v>11</v>
      </c>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row>
    <row r="52" spans="1:101" ht="15.75" x14ac:dyDescent="0.25">
      <c r="A52" s="51"/>
      <c r="B52" s="50" t="str">
        <f>HYPERLINK("#TOCobxTime", "Time")</f>
        <v>Time</v>
      </c>
      <c r="C52" s="49"/>
    </row>
    <row r="53" spans="1:101" ht="15.75" x14ac:dyDescent="0.25">
      <c r="A53" s="51"/>
      <c r="B53" s="50"/>
      <c r="C53" s="49" t="str">
        <f>HYPERLINK("#TOCobxTime.Flags", "Flags")</f>
        <v>Flags</v>
      </c>
    </row>
    <row r="54" spans="1:101" ht="15.75" x14ac:dyDescent="0.25">
      <c r="A54" s="51"/>
      <c r="B54" s="50"/>
      <c r="C54" s="49" t="str">
        <f>HYPERLINK("#TOCobxTime.Flags.Model_start_date_flag", "Model start date flag")</f>
        <v>Model start date flag</v>
      </c>
    </row>
    <row r="55" spans="1:101" ht="15.75" x14ac:dyDescent="0.25">
      <c r="A55" s="51"/>
      <c r="B55" s="50"/>
      <c r="C55" s="49"/>
    </row>
    <row r="56" spans="1:101" ht="15.75" x14ac:dyDescent="0.25">
      <c r="A56" s="51"/>
      <c r="B56" s="50"/>
      <c r="C56" s="49" t="str">
        <f>HYPERLINK("#TOCobxTime.Flags.Pre_forecast_period", "Pre forecast period")</f>
        <v>Pre forecast period</v>
      </c>
    </row>
    <row r="57" spans="1:101" ht="15.75" x14ac:dyDescent="0.25">
      <c r="A57" s="51"/>
      <c r="B57" s="50"/>
      <c r="C57" s="49"/>
    </row>
    <row r="58" spans="1:101" ht="15.75" x14ac:dyDescent="0.25">
      <c r="A58" s="51"/>
      <c r="B58" s="50"/>
      <c r="C58" s="49" t="str">
        <f>HYPERLINK("#TOCobxTime.Flags.Average_indexes_for_outturn_uplift_factors_flag", "Average indexes for outturn uplift factors flag")</f>
        <v>Average indexes for outturn uplift factors flag</v>
      </c>
    </row>
    <row r="59" spans="1:101" ht="15.75" x14ac:dyDescent="0.25">
      <c r="A59" s="51"/>
      <c r="B59" s="50"/>
      <c r="C59" s="49"/>
    </row>
    <row r="60" spans="1:101" ht="15.75" x14ac:dyDescent="0.25">
      <c r="A60" s="51"/>
      <c r="B60" s="50"/>
      <c r="C60" s="49" t="str">
        <f>HYPERLINK("#TOCobxTime.Flags.Forecast_period", "Forecast period")</f>
        <v>Forecast period</v>
      </c>
    </row>
    <row r="61" spans="1:101" ht="15.75" x14ac:dyDescent="0.25">
      <c r="A61" s="51"/>
      <c r="B61" s="50"/>
      <c r="C61" s="49"/>
    </row>
    <row r="62" spans="1:101" ht="15.75" x14ac:dyDescent="0.25">
      <c r="A62" s="51"/>
      <c r="B62" s="50"/>
      <c r="C62" s="49" t="str">
        <f>HYPERLINK("#TOCobxTime.Flags.Post_forecast_period", "Post forecast period")</f>
        <v>Post forecast period</v>
      </c>
    </row>
    <row r="63" spans="1:101" ht="15.75" x14ac:dyDescent="0.25">
      <c r="A63" s="51"/>
      <c r="B63" s="50"/>
      <c r="C63" s="49"/>
    </row>
    <row r="64" spans="1:101" ht="15.75" x14ac:dyDescent="0.25">
      <c r="A64" s="51"/>
      <c r="B64" s="50"/>
      <c r="C64" s="49" t="str">
        <f>HYPERLINK("#TOCobxTime.Headers", "Headers")</f>
        <v>Headers</v>
      </c>
    </row>
    <row r="65" spans="1:3" ht="15.75" x14ac:dyDescent="0.25">
      <c r="A65" s="51"/>
      <c r="B65" s="50"/>
      <c r="C65" s="49"/>
    </row>
    <row r="66" spans="1:3" ht="15.75" x14ac:dyDescent="0.25">
      <c r="A66" s="51"/>
      <c r="B66" s="50" t="str">
        <f>HYPERLINK("#TOCobxIndexation", "Indexation")</f>
        <v>Indexation</v>
      </c>
      <c r="C66" s="49"/>
    </row>
    <row r="67" spans="1:3" ht="15.75" x14ac:dyDescent="0.25">
      <c r="A67" s="51"/>
      <c r="B67" s="50"/>
      <c r="C67" s="49"/>
    </row>
    <row r="68" spans="1:3" ht="15.75" x14ac:dyDescent="0.25">
      <c r="A68" s="51"/>
      <c r="B68" s="50" t="str">
        <f>HYPERLINK("#TOCobxFinancing", "Financing")</f>
        <v>Financing</v>
      </c>
      <c r="C68" s="49"/>
    </row>
    <row r="69" spans="1:3" ht="15.75" x14ac:dyDescent="0.25">
      <c r="A69" s="51"/>
      <c r="B69" s="50"/>
      <c r="C69" s="49"/>
    </row>
    <row r="70" spans="1:3" ht="15.75" x14ac:dyDescent="0.25">
      <c r="A70" s="51"/>
      <c r="B70" s="50" t="str">
        <f>HYPERLINK("#TOCobxPCD_adjustment", "PCD adjustment")</f>
        <v>PCD adjustment</v>
      </c>
      <c r="C70" s="49"/>
    </row>
    <row r="71" spans="1:3" ht="15.75" x14ac:dyDescent="0.25">
      <c r="A71" s="51"/>
      <c r="B71" s="50"/>
      <c r="C71" s="49"/>
    </row>
    <row r="72" spans="1:3" ht="15.75" x14ac:dyDescent="0.25">
      <c r="A72" s="51"/>
      <c r="B72" s="50" t="str">
        <f>HYPERLINK("#TOCobxEnergy", "Energy")</f>
        <v>Energy</v>
      </c>
      <c r="C72" s="49"/>
    </row>
    <row r="73" spans="1:3" ht="15.75" x14ac:dyDescent="0.25">
      <c r="A73" s="51"/>
      <c r="B73" s="50"/>
      <c r="C73" s="49" t="str">
        <f>HYPERLINK("#TOCobxEnergy.Indexation", "Indexation")</f>
        <v>Indexation</v>
      </c>
    </row>
    <row r="74" spans="1:3" ht="15.75" x14ac:dyDescent="0.25">
      <c r="A74" s="51"/>
      <c r="B74" s="50"/>
      <c r="C74" s="49" t="str">
        <f>HYPERLINK("#TOCobxEnergy.Indexation.Financial_year_averages", "Financial year averages")</f>
        <v>Financial year averages</v>
      </c>
    </row>
    <row r="75" spans="1:3" ht="15.75" x14ac:dyDescent="0.25">
      <c r="A75" s="51"/>
      <c r="B75" s="50"/>
      <c r="C75" s="49"/>
    </row>
    <row r="76" spans="1:3" ht="15.75" x14ac:dyDescent="0.25">
      <c r="A76" s="51"/>
      <c r="B76" s="50"/>
      <c r="C76" s="49" t="str">
        <f>HYPERLINK("#TOCobxEnergy.Indexation.Growth_rates", "Growth rates")</f>
        <v>Growth rates</v>
      </c>
    </row>
    <row r="77" spans="1:3" ht="15.75" x14ac:dyDescent="0.25">
      <c r="A77" s="51"/>
      <c r="B77" s="50"/>
      <c r="C77" s="49"/>
    </row>
    <row r="78" spans="1:3" ht="15.75" x14ac:dyDescent="0.25">
      <c r="A78" s="51"/>
      <c r="B78" s="50"/>
      <c r="C78" s="49" t="str">
        <f>HYPERLINK("#TOCobxEnergy.Indexation.Growth_rate_net_of_CPI_H_", "Growth rate net of CPI(H)")</f>
        <v>Growth rate net of CPI(H)</v>
      </c>
    </row>
    <row r="79" spans="1:3" ht="15.75" x14ac:dyDescent="0.25">
      <c r="A79" s="51"/>
      <c r="B79" s="50"/>
      <c r="C79" s="49"/>
    </row>
    <row r="80" spans="1:3" ht="15.75" x14ac:dyDescent="0.25">
      <c r="A80" s="51"/>
      <c r="B80" s="50"/>
      <c r="C80" s="49" t="str">
        <f>HYPERLINK("#TOCobxEnergy.Indexation.Index_net_of_CPI_H_", "Index net of CPI(H)")</f>
        <v>Index net of CPI(H)</v>
      </c>
    </row>
    <row r="81" spans="1:3" ht="15.75" x14ac:dyDescent="0.25">
      <c r="A81" s="51"/>
      <c r="B81" s="50"/>
      <c r="C81" s="49"/>
    </row>
    <row r="82" spans="1:3" ht="15.75" x14ac:dyDescent="0.25">
      <c r="A82" s="51"/>
      <c r="B82" s="50"/>
      <c r="C82" s="49" t="str">
        <f>HYPERLINK("#TOCobxEnergy.Indexation.Average_indexes_for_outturn_uplift_factors", "Average indexes for outturn uplift factors")</f>
        <v>Average indexes for outturn uplift factors</v>
      </c>
    </row>
    <row r="83" spans="1:3" ht="15.75" x14ac:dyDescent="0.25">
      <c r="A83" s="51"/>
      <c r="B83" s="50"/>
      <c r="C83" s="49"/>
    </row>
    <row r="84" spans="1:3" ht="15.75" x14ac:dyDescent="0.25">
      <c r="A84" s="51"/>
      <c r="B84" s="50"/>
      <c r="C84" s="49" t="str">
        <f>HYPERLINK("#TOCobxEnergy.Indexation.Outturn_uplift_factors", "Outturn uplift factors")</f>
        <v>Outturn uplift factors</v>
      </c>
    </row>
    <row r="85" spans="1:3" ht="15.75" x14ac:dyDescent="0.25">
      <c r="A85" s="51"/>
      <c r="B85" s="50"/>
      <c r="C85" s="49"/>
    </row>
    <row r="86" spans="1:3" ht="15.75" x14ac:dyDescent="0.25">
      <c r="A86" s="51"/>
      <c r="B86" s="50"/>
      <c r="C86" s="49" t="str">
        <f>HYPERLINK("#TOCobxEnergy.Indexation.Real_price_effects", "Real price effects")</f>
        <v>Real price effects</v>
      </c>
    </row>
    <row r="87" spans="1:3" ht="15.75" x14ac:dyDescent="0.25">
      <c r="A87" s="51"/>
      <c r="B87" s="50"/>
      <c r="C87" s="49"/>
    </row>
    <row r="88" spans="1:3" ht="15.75" x14ac:dyDescent="0.25">
      <c r="A88" s="51"/>
      <c r="B88" s="50"/>
      <c r="C88" s="49" t="str">
        <f>HYPERLINK("#TOCobxEnergy.True_up", "True-up")</f>
        <v>True-up</v>
      </c>
    </row>
    <row r="89" spans="1:3" ht="15.75" x14ac:dyDescent="0.25">
      <c r="A89" s="51"/>
      <c r="B89" s="50"/>
      <c r="C89" s="49" t="str">
        <f>HYPERLINK("#TOCobxEnergy.True_up.Allowances_eligible_for_true_up", "Allowances eligible for true-up")</f>
        <v>Allowances eligible for true-up</v>
      </c>
    </row>
    <row r="90" spans="1:3" ht="15.75" x14ac:dyDescent="0.25">
      <c r="A90" s="51"/>
      <c r="B90" s="50"/>
      <c r="C90" s="49"/>
    </row>
    <row r="91" spans="1:3" ht="15.75" x14ac:dyDescent="0.25">
      <c r="A91" s="51"/>
      <c r="B91" s="50"/>
      <c r="C91" s="49" t="str">
        <f>HYPERLINK("#TOCobxEnergy.True_up.Implicit_allowances", "Implicit allowances")</f>
        <v>Implicit allowances</v>
      </c>
    </row>
    <row r="92" spans="1:3" ht="15.75" x14ac:dyDescent="0.25">
      <c r="A92" s="51"/>
      <c r="B92" s="50"/>
      <c r="C92" s="49"/>
    </row>
    <row r="93" spans="1:3" ht="15.75" x14ac:dyDescent="0.25">
      <c r="A93" s="51"/>
      <c r="B93" s="50"/>
      <c r="C93" s="49" t="str">
        <f>HYPERLINK("#TOCobxEnergy.True_up.Energy_adjustment", "Energy adjustment")</f>
        <v>Energy adjustment</v>
      </c>
    </row>
    <row r="94" spans="1:3" ht="15.75" x14ac:dyDescent="0.25">
      <c r="A94" s="51"/>
      <c r="B94" s="50"/>
      <c r="C94" s="49"/>
    </row>
    <row r="95" spans="1:3" ht="15.75" x14ac:dyDescent="0.25">
      <c r="A95" s="51"/>
      <c r="B95" s="50"/>
      <c r="C95" s="49" t="str">
        <f>HYPERLINK("#TOCobxEnergy.True_up.Adjustment_by_price_control", "Adjustment by price control")</f>
        <v>Adjustment by price control</v>
      </c>
    </row>
    <row r="96" spans="1:3" ht="15.75" x14ac:dyDescent="0.25">
      <c r="A96" s="51"/>
      <c r="B96" s="50"/>
      <c r="C96" s="49"/>
    </row>
    <row r="97" spans="1:3" ht="15.75" x14ac:dyDescent="0.25">
      <c r="A97" s="51"/>
      <c r="B97" s="50"/>
      <c r="C97" s="49" t="str">
        <f>HYPERLINK("#TOCobxEnergy.True_up.Adjustment_factor", "Adjustment factor")</f>
        <v>Adjustment factor</v>
      </c>
    </row>
    <row r="98" spans="1:3" ht="15.75" x14ac:dyDescent="0.25">
      <c r="A98" s="51"/>
      <c r="B98" s="50"/>
      <c r="C98" s="49"/>
    </row>
    <row r="99" spans="1:3" ht="15.75" x14ac:dyDescent="0.25">
      <c r="A99" s="51"/>
      <c r="B99" s="50"/>
      <c r="C99" s="49" t="str">
        <f>HYPERLINK("#TOCobxEnergy.True_up.Under__Over_funded_totex", "Under/(Over)funded totex")</f>
        <v>Under/(Over)funded totex</v>
      </c>
    </row>
    <row r="100" spans="1:3" ht="15.75" x14ac:dyDescent="0.25">
      <c r="A100" s="51"/>
      <c r="B100" s="50"/>
      <c r="C100" s="49"/>
    </row>
    <row r="101" spans="1:3" ht="15.75" x14ac:dyDescent="0.25">
      <c r="A101" s="51"/>
      <c r="B101" s="50"/>
      <c r="C101" s="49"/>
    </row>
    <row r="102" spans="1:3" ht="15.75" x14ac:dyDescent="0.25">
      <c r="A102" s="51"/>
      <c r="B102" s="50" t="str">
        <f>HYPERLINK("#TOCobxLabour", "Labour")</f>
        <v>Labour</v>
      </c>
      <c r="C102" s="49"/>
    </row>
    <row r="103" spans="1:3" ht="15.75" x14ac:dyDescent="0.25">
      <c r="A103" s="51"/>
      <c r="B103" s="50"/>
      <c r="C103" s="49" t="str">
        <f>HYPERLINK("#TOCobxLabour.Wage_growth_for_adjustment", "Wage growth for adjustment")</f>
        <v>Wage growth for adjustment</v>
      </c>
    </row>
    <row r="104" spans="1:3" ht="15.75" x14ac:dyDescent="0.25">
      <c r="A104" s="51"/>
      <c r="B104" s="50"/>
      <c r="C104" s="49" t="str">
        <f>HYPERLINK("#TOCobxLabour.Base", "Base")</f>
        <v>Base</v>
      </c>
    </row>
    <row r="105" spans="1:3" ht="15.75" x14ac:dyDescent="0.25">
      <c r="A105" s="51"/>
      <c r="B105" s="50"/>
      <c r="C105" s="49" t="str">
        <f>HYPERLINK("#TOCobxLabour.Base.Adjustment_factor", "Adjustment factor")</f>
        <v>Adjustment factor</v>
      </c>
    </row>
    <row r="106" spans="1:3" ht="15.75" x14ac:dyDescent="0.25">
      <c r="A106" s="51"/>
      <c r="B106" s="50"/>
      <c r="C106" s="49"/>
    </row>
    <row r="107" spans="1:3" ht="15.75" x14ac:dyDescent="0.25">
      <c r="A107" s="51"/>
      <c r="B107" s="50"/>
      <c r="C107" s="49" t="str">
        <f>HYPERLINK("#TOCobxLabour.Base.Under__Over_funded_totex", "Under/(Over)funded totex")</f>
        <v>Under/(Over)funded totex</v>
      </c>
    </row>
    <row r="108" spans="1:3" ht="15.75" x14ac:dyDescent="0.25">
      <c r="A108" s="51"/>
      <c r="B108" s="50"/>
      <c r="C108" s="49"/>
    </row>
    <row r="109" spans="1:3" ht="15.75" x14ac:dyDescent="0.25">
      <c r="A109" s="51"/>
      <c r="B109" s="50"/>
      <c r="C109" s="49" t="str">
        <f>HYPERLINK("#TOCobxLabour.Enhancement", "Enhancement")</f>
        <v>Enhancement</v>
      </c>
    </row>
    <row r="110" spans="1:3" ht="15.75" x14ac:dyDescent="0.25">
      <c r="A110" s="51"/>
      <c r="B110" s="50"/>
      <c r="C110" s="49" t="str">
        <f>HYPERLINK("#TOCobxLabour.Enhancement.Adjustment_factor", "Adjustment factor")</f>
        <v>Adjustment factor</v>
      </c>
    </row>
    <row r="111" spans="1:3" ht="15.75" x14ac:dyDescent="0.25">
      <c r="A111" s="51"/>
      <c r="B111" s="50"/>
      <c r="C111" s="49"/>
    </row>
    <row r="112" spans="1:3" ht="15.75" x14ac:dyDescent="0.25">
      <c r="A112" s="51"/>
      <c r="B112" s="50"/>
      <c r="C112" s="49" t="str">
        <f>HYPERLINK("#TOCobxLabour.Enhancement.Under__Over_funded_totex", "Under/(Over)funded totex")</f>
        <v>Under/(Over)funded totex</v>
      </c>
    </row>
    <row r="113" spans="1:3" ht="15.75" x14ac:dyDescent="0.25">
      <c r="A113" s="51"/>
      <c r="B113" s="50"/>
      <c r="C113" s="49" t="str">
        <f>HYPERLINK("#TOCobxLabour.Enhancement.Under__Over_funded_totex.Standard_enhancement_cost_sharing", "Standard enhancement cost sharing")</f>
        <v>Standard enhancement cost sharing</v>
      </c>
    </row>
    <row r="114" spans="1:3" ht="15.75" x14ac:dyDescent="0.25">
      <c r="A114" s="51"/>
      <c r="B114" s="50"/>
      <c r="C114" s="49"/>
    </row>
    <row r="115" spans="1:3" ht="15.75" x14ac:dyDescent="0.25">
      <c r="A115" s="51"/>
      <c r="B115" s="50"/>
      <c r="C115" s="49" t="str">
        <f>HYPERLINK("#TOCobxLabour.Enhancement.Under__Over_funded_totex.25_25_cost_sharing", "25:25 cost sharing")</f>
        <v>25:25 cost sharing</v>
      </c>
    </row>
    <row r="116" spans="1:3" ht="15.75" x14ac:dyDescent="0.25">
      <c r="A116" s="51"/>
      <c r="B116" s="50"/>
      <c r="C116" s="49"/>
    </row>
    <row r="117" spans="1:3" ht="15.75" x14ac:dyDescent="0.25">
      <c r="A117" s="51"/>
      <c r="B117" s="50"/>
      <c r="C117" s="49" t="str">
        <f>HYPERLINK("#TOCobxLabour.Enhancement.Under__Over_funded_totex.40_10_cost_sharing", "40:10 cost sharing")</f>
        <v>40:10 cost sharing</v>
      </c>
    </row>
    <row r="118" spans="1:3" ht="15.75" x14ac:dyDescent="0.25">
      <c r="A118" s="51"/>
      <c r="B118" s="50"/>
      <c r="C118" s="49"/>
    </row>
    <row r="119" spans="1:3" ht="15.75" x14ac:dyDescent="0.25">
      <c r="A119" s="51"/>
      <c r="B119" s="50"/>
      <c r="C119" s="49"/>
    </row>
    <row r="120" spans="1:3" ht="15.75" x14ac:dyDescent="0.25">
      <c r="A120" s="51"/>
      <c r="B120" s="50"/>
      <c r="C120" s="49"/>
    </row>
    <row r="121" spans="1:3" ht="15.75" x14ac:dyDescent="0.25">
      <c r="A121" s="51"/>
      <c r="B121" s="50" t="str">
        <f>HYPERLINK("#TOCobxMaterials__plant___equipment", "Materials, plant &amp; equipment")</f>
        <v>Materials, plant &amp; equipment</v>
      </c>
      <c r="C121" s="49"/>
    </row>
    <row r="122" spans="1:3" ht="15.75" x14ac:dyDescent="0.25">
      <c r="A122" s="51"/>
      <c r="B122" s="50"/>
      <c r="C122" s="49" t="str">
        <f>HYPERLINK("#TOCobxMaterials__plant___equipment.Adjustment_factor", "Adjustment factor")</f>
        <v>Adjustment factor</v>
      </c>
    </row>
    <row r="123" spans="1:3" ht="15.75" x14ac:dyDescent="0.25">
      <c r="A123" s="51"/>
      <c r="B123" s="50"/>
      <c r="C123" s="49" t="str">
        <f>HYPERLINK("#TOCobxMaterials__plant___equipment.Under__Over_funded_totex", "Under/(Over)funded totex")</f>
        <v>Under/(Over)funded totex</v>
      </c>
    </row>
    <row r="124" spans="1:3" ht="15.75" x14ac:dyDescent="0.25">
      <c r="A124" s="51"/>
      <c r="B124" s="50"/>
      <c r="C124" s="49" t="str">
        <f>HYPERLINK("#TOCobxMaterials__plant___equipment.Under__Over_funded_totex.Standard_enhancement", "Standard enhancement")</f>
        <v>Standard enhancement</v>
      </c>
    </row>
    <row r="125" spans="1:3" ht="15.75" x14ac:dyDescent="0.25">
      <c r="A125" s="51"/>
      <c r="B125" s="50"/>
      <c r="C125" s="49"/>
    </row>
    <row r="126" spans="1:3" ht="15.75" x14ac:dyDescent="0.25">
      <c r="A126" s="51"/>
      <c r="B126" s="50"/>
      <c r="C126" s="49" t="str">
        <f>HYPERLINK("#TOCobxMaterials__plant___equipment.Under__Over_funded_totex.25_25_cost_sharing", "25:25 cost sharing")</f>
        <v>25:25 cost sharing</v>
      </c>
    </row>
    <row r="127" spans="1:3" ht="15.75" x14ac:dyDescent="0.25">
      <c r="A127" s="51"/>
      <c r="B127" s="50"/>
      <c r="C127" s="49"/>
    </row>
    <row r="128" spans="1:3" ht="15.75" x14ac:dyDescent="0.25">
      <c r="A128" s="51"/>
      <c r="B128" s="50"/>
      <c r="C128" s="49" t="str">
        <f>HYPERLINK("#TOCobxMaterials__plant___equipment.Under__Over_funded_totex.40_10_cost_sharing", "40:10 cost sharing")</f>
        <v>40:10 cost sharing</v>
      </c>
    </row>
    <row r="129" spans="1:3" ht="15.75" x14ac:dyDescent="0.25">
      <c r="A129" s="51"/>
      <c r="B129" s="50"/>
      <c r="C129" s="49"/>
    </row>
    <row r="130" spans="1:3" ht="15.75" x14ac:dyDescent="0.25">
      <c r="A130" s="51"/>
      <c r="B130" s="50"/>
      <c r="C130" s="49"/>
    </row>
    <row r="131" spans="1:3" ht="15.75" x14ac:dyDescent="0.25">
      <c r="A131" s="51"/>
      <c r="B131" s="50" t="str">
        <f>HYPERLINK("#TOCobxTotals", "Totals")</f>
        <v>Totals</v>
      </c>
      <c r="C131" s="49"/>
    </row>
    <row r="132" spans="1:3" ht="15.75" x14ac:dyDescent="0.25">
      <c r="A132" s="51"/>
      <c r="B132" s="50"/>
      <c r="C132" s="49" t="str">
        <f>HYPERLINK("#TOCobxTotals.Real_price_effects_adjustments_for_cost_sharing_reconciliation_model", "Real price effects adjustments for cost sharing reconciliation model")</f>
        <v>Real price effects adjustments for cost sharing reconciliation model</v>
      </c>
    </row>
    <row r="133" spans="1:3" ht="15.75" x14ac:dyDescent="0.25">
      <c r="A133" s="51"/>
      <c r="B133" s="50"/>
      <c r="C133" s="49"/>
    </row>
    <row r="134" spans="1:3" ht="15.75" x14ac:dyDescent="0.25">
      <c r="A134" s="51"/>
      <c r="B134" s="50"/>
      <c r="C134" s="49"/>
    </row>
    <row r="135" spans="1:3" ht="15.75" x14ac:dyDescent="0.25">
      <c r="A135" s="51"/>
      <c r="B135" s="50"/>
      <c r="C135" s="49"/>
    </row>
    <row r="136" spans="1:3" ht="15.75" x14ac:dyDescent="0.25">
      <c r="A136" s="51"/>
      <c r="B136" s="50"/>
      <c r="C136" s="49"/>
    </row>
    <row r="137" spans="1:3" ht="15.75" x14ac:dyDescent="0.25">
      <c r="A137" s="51"/>
      <c r="B137" s="50"/>
      <c r="C137" s="49"/>
    </row>
    <row r="138" spans="1:3" ht="15.75" x14ac:dyDescent="0.25">
      <c r="A138" s="51"/>
      <c r="B138" s="50"/>
      <c r="C138" s="49"/>
    </row>
    <row r="139" spans="1:3" ht="15.75" x14ac:dyDescent="0.25">
      <c r="A139" s="51"/>
      <c r="B139" s="50"/>
      <c r="C139" s="49"/>
    </row>
    <row r="140" spans="1:3" ht="15.75" x14ac:dyDescent="0.25">
      <c r="A140" s="51"/>
      <c r="B140" s="50"/>
      <c r="C140" s="49"/>
    </row>
    <row r="141" spans="1:3" ht="15.75" x14ac:dyDescent="0.25">
      <c r="A141" s="51"/>
      <c r="B141" s="50"/>
      <c r="C141" s="49"/>
    </row>
    <row r="142" spans="1:3" ht="15.75" x14ac:dyDescent="0.25">
      <c r="A142" s="51"/>
      <c r="B142" s="50"/>
      <c r="C142" s="49"/>
    </row>
    <row r="143" spans="1:3" ht="15.75" x14ac:dyDescent="0.25">
      <c r="A143" s="51"/>
      <c r="B143" s="50"/>
      <c r="C143" s="49"/>
    </row>
    <row r="144" spans="1:3" ht="15.75" x14ac:dyDescent="0.25">
      <c r="A144" s="51"/>
      <c r="B144" s="50"/>
      <c r="C144" s="49"/>
    </row>
    <row r="145" spans="1:3" ht="15.75" x14ac:dyDescent="0.25">
      <c r="A145" s="51"/>
      <c r="B145" s="50"/>
      <c r="C145" s="49"/>
    </row>
    <row r="146" spans="1:3" ht="15.75" x14ac:dyDescent="0.25">
      <c r="A146" s="51"/>
      <c r="B146" s="50"/>
      <c r="C146" s="49"/>
    </row>
    <row r="147" spans="1:3" ht="15.75" x14ac:dyDescent="0.25">
      <c r="A147" s="51"/>
      <c r="B147" s="50"/>
      <c r="C147" s="49"/>
    </row>
    <row r="148" spans="1:3" ht="15.75" x14ac:dyDescent="0.25">
      <c r="A148" s="51"/>
      <c r="B148" s="50"/>
      <c r="C148" s="49"/>
    </row>
    <row r="149" spans="1:3" ht="15.75" x14ac:dyDescent="0.25">
      <c r="A149" s="51"/>
      <c r="B149" s="50"/>
      <c r="C149" s="49"/>
    </row>
    <row r="150" spans="1:3" ht="15.75" x14ac:dyDescent="0.25">
      <c r="A150" s="51"/>
      <c r="B150" s="50"/>
      <c r="C150" s="49"/>
    </row>
    <row r="151" spans="1:3" ht="15.75" x14ac:dyDescent="0.25">
      <c r="A151" s="51"/>
      <c r="B151" s="50"/>
      <c r="C151" s="49"/>
    </row>
    <row r="152" spans="1:3" ht="15.75" x14ac:dyDescent="0.25">
      <c r="A152" s="51"/>
      <c r="B152" s="50"/>
      <c r="C152" s="49"/>
    </row>
    <row r="153" spans="1:3" ht="15.75" x14ac:dyDescent="0.25">
      <c r="A153" s="51"/>
      <c r="B153" s="50"/>
      <c r="C153" s="49"/>
    </row>
    <row r="154" spans="1:3" ht="15.75" x14ac:dyDescent="0.25">
      <c r="A154" s="51"/>
      <c r="B154" s="50"/>
      <c r="C154" s="49"/>
    </row>
    <row r="155" spans="1:3" ht="15.75" x14ac:dyDescent="0.25">
      <c r="A155" s="51"/>
      <c r="B155" s="50"/>
      <c r="C155" s="49"/>
    </row>
    <row r="156" spans="1:3" ht="15.75" x14ac:dyDescent="0.25">
      <c r="A156" s="51"/>
      <c r="B156" s="50"/>
      <c r="C156" s="49"/>
    </row>
    <row r="157" spans="1:3" ht="15.75" x14ac:dyDescent="0.25">
      <c r="A157" s="51"/>
      <c r="B157" s="50"/>
      <c r="C157" s="49"/>
    </row>
    <row r="158" spans="1:3" ht="15.75" x14ac:dyDescent="0.25">
      <c r="A158" s="51"/>
      <c r="B158" s="50"/>
      <c r="C158" s="49"/>
    </row>
    <row r="159" spans="1:3" ht="15.75" x14ac:dyDescent="0.25">
      <c r="A159" s="51"/>
      <c r="B159" s="50"/>
      <c r="C159" s="49"/>
    </row>
    <row r="160" spans="1:3" ht="15.75" x14ac:dyDescent="0.25">
      <c r="A160" s="51"/>
      <c r="B160" s="50"/>
      <c r="C160" s="49"/>
    </row>
    <row r="161" spans="1:3" ht="15.75" x14ac:dyDescent="0.25">
      <c r="A161" s="51"/>
      <c r="B161" s="50"/>
      <c r="C161" s="49"/>
    </row>
    <row r="162" spans="1:3" ht="15.75" x14ac:dyDescent="0.25">
      <c r="A162" s="51"/>
      <c r="B162" s="50"/>
      <c r="C162" s="49"/>
    </row>
    <row r="163" spans="1:3" ht="15.75" x14ac:dyDescent="0.25">
      <c r="A163" s="51"/>
      <c r="B163" s="50"/>
      <c r="C163" s="49"/>
    </row>
    <row r="164" spans="1:3" ht="15.75" x14ac:dyDescent="0.25">
      <c r="A164" s="51"/>
      <c r="B164" s="50"/>
      <c r="C164" s="49"/>
    </row>
    <row r="165" spans="1:3" ht="15.75" x14ac:dyDescent="0.25">
      <c r="A165" s="51"/>
      <c r="B165" s="50"/>
      <c r="C165" s="49"/>
    </row>
    <row r="166" spans="1:3" ht="15.75" x14ac:dyDescent="0.25">
      <c r="A166" s="51"/>
      <c r="B166" s="50"/>
      <c r="C166" s="49"/>
    </row>
    <row r="167" spans="1:3" ht="15.75" x14ac:dyDescent="0.25">
      <c r="A167" s="51"/>
      <c r="B167" s="50"/>
      <c r="C167" s="49"/>
    </row>
    <row r="168" spans="1:3" ht="15.75" x14ac:dyDescent="0.25">
      <c r="A168" s="51"/>
      <c r="B168" s="50"/>
      <c r="C168" s="49"/>
    </row>
    <row r="169" spans="1:3" ht="15.75" x14ac:dyDescent="0.25">
      <c r="A169" s="51"/>
      <c r="B169" s="50"/>
      <c r="C169" s="49"/>
    </row>
    <row r="170" spans="1:3" ht="15.75" x14ac:dyDescent="0.25">
      <c r="A170" s="51"/>
      <c r="B170" s="50"/>
      <c r="C170" s="49"/>
    </row>
    <row r="171" spans="1:3" ht="15.75" x14ac:dyDescent="0.25">
      <c r="A171" s="51"/>
      <c r="B171" s="50"/>
      <c r="C171" s="49"/>
    </row>
    <row r="172" spans="1:3" ht="15.75" x14ac:dyDescent="0.25">
      <c r="A172" s="51"/>
      <c r="B172" s="50"/>
      <c r="C172" s="49"/>
    </row>
    <row r="173" spans="1:3" ht="15.75" x14ac:dyDescent="0.25">
      <c r="A173" s="51"/>
      <c r="B173" s="50"/>
      <c r="C173" s="49"/>
    </row>
    <row r="174" spans="1:3" ht="15.75" x14ac:dyDescent="0.25">
      <c r="A174" s="51"/>
      <c r="B174" s="50"/>
      <c r="C174" s="49"/>
    </row>
    <row r="175" spans="1:3" ht="15.75" x14ac:dyDescent="0.25">
      <c r="A175" s="51"/>
      <c r="B175" s="50"/>
      <c r="C175" s="49"/>
    </row>
    <row r="176" spans="1:3" ht="15.75" x14ac:dyDescent="0.25">
      <c r="A176" s="51"/>
      <c r="B176" s="50"/>
      <c r="C176" s="49"/>
    </row>
    <row r="177" spans="1:3" ht="15.75" x14ac:dyDescent="0.25">
      <c r="A177" s="51"/>
      <c r="B177" s="50"/>
      <c r="C177" s="49"/>
    </row>
    <row r="178" spans="1:3" ht="15.75" x14ac:dyDescent="0.25">
      <c r="A178" s="51"/>
      <c r="B178" s="50"/>
      <c r="C178" s="49"/>
    </row>
    <row r="179" spans="1:3" ht="15.75" x14ac:dyDescent="0.25">
      <c r="A179" s="51"/>
      <c r="B179" s="50"/>
      <c r="C179" s="49"/>
    </row>
    <row r="180" spans="1:3" ht="15.75" x14ac:dyDescent="0.25">
      <c r="A180" s="51"/>
      <c r="B180" s="50"/>
      <c r="C180" s="49"/>
    </row>
    <row r="181" spans="1:3" ht="15.75" x14ac:dyDescent="0.25">
      <c r="A181" s="51"/>
      <c r="B181" s="50"/>
      <c r="C181" s="49"/>
    </row>
    <row r="182" spans="1:3" ht="15.75" x14ac:dyDescent="0.25">
      <c r="A182" s="51"/>
      <c r="B182" s="50"/>
      <c r="C182" s="49"/>
    </row>
    <row r="183" spans="1:3" ht="15.75" x14ac:dyDescent="0.25">
      <c r="A183" s="51"/>
      <c r="B183" s="50"/>
      <c r="C183" s="49"/>
    </row>
    <row r="184" spans="1:3" ht="15.75" x14ac:dyDescent="0.25">
      <c r="A184" s="51"/>
      <c r="B184" s="50"/>
      <c r="C184" s="49"/>
    </row>
    <row r="185" spans="1:3" ht="15.75" x14ac:dyDescent="0.25">
      <c r="A185" s="51"/>
      <c r="B185" s="50"/>
      <c r="C185" s="49"/>
    </row>
    <row r="186" spans="1:3" ht="15.75" x14ac:dyDescent="0.25">
      <c r="A186" s="51"/>
      <c r="B186" s="50"/>
      <c r="C186" s="49"/>
    </row>
    <row r="187" spans="1:3" ht="15.75" x14ac:dyDescent="0.25">
      <c r="A187" s="51"/>
      <c r="B187" s="50"/>
      <c r="C187" s="49"/>
    </row>
    <row r="188" spans="1:3" ht="15.75" x14ac:dyDescent="0.25">
      <c r="A188" s="51"/>
      <c r="B188" s="50"/>
      <c r="C188" s="49"/>
    </row>
    <row r="189" spans="1:3" ht="15.75" x14ac:dyDescent="0.25">
      <c r="A189" s="51"/>
      <c r="B189" s="50"/>
      <c r="C189" s="49"/>
    </row>
    <row r="190" spans="1:3" ht="15.75" x14ac:dyDescent="0.25">
      <c r="A190" s="51"/>
      <c r="B190" s="50"/>
      <c r="C190" s="49"/>
    </row>
    <row r="191" spans="1:3" ht="15.75" x14ac:dyDescent="0.25">
      <c r="A191" s="51"/>
      <c r="B191" s="50"/>
      <c r="C191" s="49"/>
    </row>
    <row r="192" spans="1:3" ht="15.75" x14ac:dyDescent="0.25">
      <c r="A192" s="51"/>
      <c r="B192" s="50"/>
      <c r="C192" s="49"/>
    </row>
    <row r="193" spans="1:3" ht="15.75" x14ac:dyDescent="0.25">
      <c r="A193" s="51"/>
      <c r="B193" s="50"/>
      <c r="C193" s="49"/>
    </row>
    <row r="194" spans="1:3" ht="15.75" x14ac:dyDescent="0.25">
      <c r="A194" s="51"/>
      <c r="B194" s="50"/>
      <c r="C194" s="49"/>
    </row>
    <row r="195" spans="1:3" ht="15.75" x14ac:dyDescent="0.25">
      <c r="A195" s="51"/>
      <c r="B195" s="50"/>
      <c r="C195" s="49"/>
    </row>
    <row r="196" spans="1:3" ht="15.75" x14ac:dyDescent="0.25">
      <c r="A196" s="51"/>
      <c r="B196" s="50"/>
      <c r="C196" s="49"/>
    </row>
    <row r="197" spans="1:3" ht="15.75" x14ac:dyDescent="0.25">
      <c r="A197" s="51"/>
      <c r="B197" s="50"/>
      <c r="C197" s="49"/>
    </row>
    <row r="198" spans="1:3" ht="15.75" x14ac:dyDescent="0.25">
      <c r="A198" s="51"/>
      <c r="B198" s="50"/>
      <c r="C198" s="49"/>
    </row>
    <row r="199" spans="1:3" ht="15.75" x14ac:dyDescent="0.25">
      <c r="A199" s="51"/>
      <c r="B199" s="50"/>
      <c r="C199" s="49"/>
    </row>
    <row r="200" spans="1:3" ht="15.75" x14ac:dyDescent="0.25">
      <c r="A200" s="51"/>
      <c r="B200" s="50"/>
      <c r="C200" s="49"/>
    </row>
    <row r="201" spans="1:3" ht="15.75" x14ac:dyDescent="0.25">
      <c r="A201" s="51"/>
      <c r="B201" s="50"/>
      <c r="C201" s="49"/>
    </row>
    <row r="202" spans="1:3" ht="15.75" x14ac:dyDescent="0.25">
      <c r="A202" s="51"/>
      <c r="B202" s="50"/>
      <c r="C202" s="49"/>
    </row>
    <row r="203" spans="1:3" ht="15.75" x14ac:dyDescent="0.25">
      <c r="A203" s="51"/>
      <c r="B203" s="50"/>
      <c r="C203" s="49"/>
    </row>
    <row r="204" spans="1:3" ht="15.75" x14ac:dyDescent="0.25">
      <c r="A204" s="51"/>
      <c r="B204" s="50"/>
      <c r="C204" s="49"/>
    </row>
    <row r="205" spans="1:3" ht="15.75" x14ac:dyDescent="0.25">
      <c r="A205" s="51"/>
      <c r="B205" s="50"/>
      <c r="C205" s="49"/>
    </row>
    <row r="206" spans="1:3" ht="15.75" x14ac:dyDescent="0.25">
      <c r="A206" s="51"/>
      <c r="B206" s="50"/>
      <c r="C206" s="49"/>
    </row>
    <row r="207" spans="1:3" ht="15.75" x14ac:dyDescent="0.25">
      <c r="A207" s="51"/>
      <c r="B207" s="50"/>
      <c r="C207" s="49"/>
    </row>
    <row r="208" spans="1:3" ht="15.75" x14ac:dyDescent="0.25">
      <c r="A208" s="51"/>
      <c r="B208" s="50"/>
      <c r="C208" s="49"/>
    </row>
    <row r="209" spans="1:3" ht="15.75" x14ac:dyDescent="0.25">
      <c r="A209" s="51"/>
      <c r="B209" s="50"/>
      <c r="C209" s="49"/>
    </row>
    <row r="210" spans="1:3" ht="15.75" x14ac:dyDescent="0.25">
      <c r="A210" s="51"/>
      <c r="B210" s="50"/>
      <c r="C210" s="49"/>
    </row>
    <row r="211" spans="1:3" ht="15.75" x14ac:dyDescent="0.25">
      <c r="A211" s="51"/>
      <c r="B211" s="50"/>
      <c r="C211" s="49"/>
    </row>
    <row r="212" spans="1:3" ht="15.75" x14ac:dyDescent="0.25">
      <c r="A212" s="51"/>
      <c r="B212" s="50"/>
      <c r="C212" s="49"/>
    </row>
    <row r="213" spans="1:3" ht="15.75" x14ac:dyDescent="0.25">
      <c r="A213" s="51"/>
      <c r="B213" s="50"/>
      <c r="C213" s="49"/>
    </row>
    <row r="214" spans="1:3" ht="15.75" x14ac:dyDescent="0.25">
      <c r="A214" s="51"/>
      <c r="B214" s="50"/>
      <c r="C214" s="49"/>
    </row>
    <row r="215" spans="1:3" ht="15.75" x14ac:dyDescent="0.25">
      <c r="A215" s="51"/>
      <c r="B215" s="50"/>
      <c r="C215" s="49"/>
    </row>
    <row r="216" spans="1:3" ht="15.75" x14ac:dyDescent="0.25">
      <c r="A216" s="51"/>
      <c r="B216" s="50"/>
      <c r="C216" s="49"/>
    </row>
    <row r="217" spans="1:3" ht="15.75" x14ac:dyDescent="0.25">
      <c r="A217" s="51"/>
      <c r="B217" s="50"/>
      <c r="C217" s="49"/>
    </row>
    <row r="218" spans="1:3" ht="15.75" x14ac:dyDescent="0.25">
      <c r="A218" s="51"/>
      <c r="B218" s="50"/>
      <c r="C218" s="49"/>
    </row>
    <row r="219" spans="1:3" ht="15.75" x14ac:dyDescent="0.25">
      <c r="A219" s="51"/>
      <c r="B219" s="50"/>
      <c r="C219" s="49"/>
    </row>
    <row r="220" spans="1:3" ht="15.75" x14ac:dyDescent="0.25">
      <c r="A220" s="51"/>
      <c r="B220" s="50"/>
      <c r="C220" s="49"/>
    </row>
    <row r="221" spans="1:3" ht="15.75" x14ac:dyDescent="0.25">
      <c r="A221" s="51"/>
      <c r="B221" s="50"/>
      <c r="C221" s="49"/>
    </row>
    <row r="222" spans="1:3" ht="15.75" x14ac:dyDescent="0.25">
      <c r="A222" s="51"/>
      <c r="B222" s="50"/>
      <c r="C222" s="49"/>
    </row>
    <row r="223" spans="1:3" ht="15.75" x14ac:dyDescent="0.25">
      <c r="A223" s="51"/>
      <c r="B223" s="50"/>
      <c r="C223" s="49"/>
    </row>
    <row r="224" spans="1:3" ht="15.75" x14ac:dyDescent="0.25">
      <c r="A224" s="51"/>
      <c r="B224" s="50"/>
      <c r="C224" s="49"/>
    </row>
    <row r="225" spans="1:3" ht="15.75" x14ac:dyDescent="0.25">
      <c r="A225" s="51"/>
      <c r="B225" s="50"/>
      <c r="C225" s="49"/>
    </row>
    <row r="226" spans="1:3" ht="15.75" x14ac:dyDescent="0.25">
      <c r="A226" s="51"/>
      <c r="B226" s="50"/>
      <c r="C226" s="49"/>
    </row>
    <row r="227" spans="1:3" ht="15.75" x14ac:dyDescent="0.25">
      <c r="A227" s="51"/>
      <c r="B227" s="50"/>
      <c r="C227" s="49"/>
    </row>
    <row r="228" spans="1:3" ht="15.75" x14ac:dyDescent="0.25">
      <c r="A228" s="51"/>
      <c r="B228" s="50"/>
      <c r="C228" s="49"/>
    </row>
    <row r="229" spans="1:3" ht="15.75" x14ac:dyDescent="0.25">
      <c r="A229" s="51"/>
      <c r="B229" s="50"/>
      <c r="C229" s="49"/>
    </row>
    <row r="230" spans="1:3" ht="15.75" x14ac:dyDescent="0.25">
      <c r="A230" s="51"/>
      <c r="B230" s="50"/>
      <c r="C230" s="49"/>
    </row>
    <row r="231" spans="1:3" ht="15.75" x14ac:dyDescent="0.25">
      <c r="A231" s="51"/>
      <c r="B231" s="50"/>
      <c r="C231" s="49"/>
    </row>
    <row r="232" spans="1:3" ht="15.75" x14ac:dyDescent="0.25">
      <c r="A232" s="51"/>
      <c r="B232" s="50"/>
      <c r="C232" s="49"/>
    </row>
    <row r="233" spans="1:3" ht="15.75" x14ac:dyDescent="0.25">
      <c r="A233" s="51"/>
      <c r="B233" s="50"/>
      <c r="C233" s="49"/>
    </row>
    <row r="234" spans="1:3" ht="15.75" x14ac:dyDescent="0.25">
      <c r="A234" s="51"/>
      <c r="B234" s="50"/>
      <c r="C234" s="49"/>
    </row>
    <row r="235" spans="1:3" ht="15.75" x14ac:dyDescent="0.25">
      <c r="A235" s="51"/>
      <c r="B235" s="50"/>
      <c r="C235" s="49"/>
    </row>
    <row r="236" spans="1:3" ht="15.75" x14ac:dyDescent="0.25">
      <c r="A236" s="51"/>
      <c r="B236" s="50"/>
      <c r="C236" s="49"/>
    </row>
    <row r="237" spans="1:3" ht="15.75" x14ac:dyDescent="0.25">
      <c r="A237" s="51"/>
      <c r="B237" s="50"/>
      <c r="C237" s="49"/>
    </row>
    <row r="238" spans="1:3" ht="15.75" x14ac:dyDescent="0.25">
      <c r="A238" s="51"/>
      <c r="B238" s="50"/>
      <c r="C238" s="49"/>
    </row>
    <row r="239" spans="1:3" ht="15.75" x14ac:dyDescent="0.25">
      <c r="A239" s="51"/>
      <c r="B239" s="50"/>
      <c r="C239" s="49"/>
    </row>
    <row r="240" spans="1:3" ht="15.75" x14ac:dyDescent="0.25">
      <c r="A240" s="51"/>
      <c r="B240" s="50"/>
      <c r="C240" s="49"/>
    </row>
    <row r="241" spans="1:3" ht="15.75" x14ac:dyDescent="0.25">
      <c r="A241" s="51"/>
      <c r="B241" s="50"/>
      <c r="C241" s="49"/>
    </row>
    <row r="242" spans="1:3" ht="15.75" x14ac:dyDescent="0.25">
      <c r="A242" s="51"/>
      <c r="B242" s="50"/>
      <c r="C242" s="49"/>
    </row>
    <row r="243" spans="1:3" ht="15.75" x14ac:dyDescent="0.25">
      <c r="A243" s="51"/>
      <c r="B243" s="50"/>
      <c r="C243" s="49"/>
    </row>
    <row r="244" spans="1:3" ht="15.75" x14ac:dyDescent="0.25">
      <c r="A244" s="51"/>
      <c r="B244" s="50"/>
      <c r="C244" s="49"/>
    </row>
    <row r="245" spans="1:3" ht="15.75" x14ac:dyDescent="0.25">
      <c r="A245" s="51"/>
      <c r="B245" s="50"/>
      <c r="C245" s="49"/>
    </row>
    <row r="246" spans="1:3" ht="15.75" x14ac:dyDescent="0.25">
      <c r="A246" s="51"/>
      <c r="B246" s="50"/>
      <c r="C246" s="49"/>
    </row>
    <row r="247" spans="1:3" ht="15.75" x14ac:dyDescent="0.25">
      <c r="A247" s="51"/>
      <c r="B247" s="50"/>
      <c r="C247" s="49"/>
    </row>
    <row r="248" spans="1:3" ht="15.75" x14ac:dyDescent="0.25">
      <c r="A248" s="51"/>
      <c r="B248" s="50"/>
      <c r="C248" s="49"/>
    </row>
    <row r="249" spans="1:3" ht="15.75" x14ac:dyDescent="0.25">
      <c r="A249" s="51"/>
      <c r="B249" s="50"/>
      <c r="C249" s="49"/>
    </row>
    <row r="250" spans="1:3" ht="15.75" x14ac:dyDescent="0.25">
      <c r="A250" s="51"/>
      <c r="B250" s="50"/>
      <c r="C250" s="49"/>
    </row>
    <row r="251" spans="1:3" ht="15.75" x14ac:dyDescent="0.25">
      <c r="A251" s="51"/>
      <c r="B251" s="50"/>
      <c r="C251" s="49"/>
    </row>
    <row r="252" spans="1:3" ht="15.75" x14ac:dyDescent="0.25">
      <c r="A252" s="51"/>
      <c r="B252" s="50"/>
      <c r="C252" s="49"/>
    </row>
    <row r="253" spans="1:3" ht="15.75" x14ac:dyDescent="0.25">
      <c r="A253" s="51"/>
      <c r="B253" s="50"/>
      <c r="C253" s="49"/>
    </row>
    <row r="254" spans="1:3" ht="15.75" x14ac:dyDescent="0.25">
      <c r="A254" s="51"/>
      <c r="B254" s="50"/>
      <c r="C254" s="49"/>
    </row>
    <row r="255" spans="1:3" ht="15.75" x14ac:dyDescent="0.25">
      <c r="A255" s="51"/>
      <c r="B255" s="50"/>
      <c r="C255" s="49"/>
    </row>
    <row r="256" spans="1:3" ht="15.75" x14ac:dyDescent="0.25">
      <c r="A256" s="51"/>
      <c r="B256" s="50"/>
      <c r="C256" s="49"/>
    </row>
    <row r="257" spans="1:3" ht="15.75" x14ac:dyDescent="0.25">
      <c r="A257" s="51"/>
      <c r="B257" s="50"/>
      <c r="C257" s="49"/>
    </row>
    <row r="258" spans="1:3" ht="15.75" x14ac:dyDescent="0.25">
      <c r="A258" s="51"/>
      <c r="B258" s="50"/>
      <c r="C258" s="49"/>
    </row>
    <row r="259" spans="1:3" ht="15.75" x14ac:dyDescent="0.25">
      <c r="A259" s="51"/>
      <c r="B259" s="50"/>
      <c r="C259" s="49"/>
    </row>
    <row r="260" spans="1:3" ht="15.75" x14ac:dyDescent="0.25">
      <c r="A260" s="51"/>
      <c r="B260" s="50"/>
      <c r="C260" s="49"/>
    </row>
    <row r="261" spans="1:3" ht="15.75" x14ac:dyDescent="0.25">
      <c r="A261" s="51"/>
      <c r="B261" s="50"/>
      <c r="C261" s="49"/>
    </row>
    <row r="262" spans="1:3" ht="15.75" x14ac:dyDescent="0.25">
      <c r="A262" s="51"/>
      <c r="B262" s="50"/>
      <c r="C262" s="49"/>
    </row>
    <row r="263" spans="1:3" ht="15.75" x14ac:dyDescent="0.25">
      <c r="A263" s="51"/>
      <c r="B263" s="50"/>
      <c r="C263" s="49"/>
    </row>
    <row r="264" spans="1:3" ht="15.75" x14ac:dyDescent="0.25">
      <c r="A264" s="51"/>
      <c r="B264" s="50"/>
      <c r="C264" s="49"/>
    </row>
    <row r="265" spans="1:3" ht="15.75" x14ac:dyDescent="0.25">
      <c r="A265" s="51"/>
      <c r="B265" s="50"/>
      <c r="C265" s="49"/>
    </row>
    <row r="266" spans="1:3" ht="15.75" x14ac:dyDescent="0.25">
      <c r="A266" s="51"/>
      <c r="B266" s="50"/>
      <c r="C266" s="49"/>
    </row>
    <row r="267" spans="1:3" ht="15.75" x14ac:dyDescent="0.25">
      <c r="A267" s="51"/>
      <c r="B267" s="50"/>
      <c r="C267" s="49"/>
    </row>
    <row r="268" spans="1:3" ht="15.75" x14ac:dyDescent="0.25">
      <c r="A268" s="51"/>
      <c r="B268" s="50"/>
      <c r="C268" s="49"/>
    </row>
    <row r="269" spans="1:3" ht="15.75" x14ac:dyDescent="0.25">
      <c r="A269" s="51"/>
      <c r="B269" s="50"/>
      <c r="C269" s="49"/>
    </row>
    <row r="270" spans="1:3" ht="15.75" x14ac:dyDescent="0.25">
      <c r="A270" s="51"/>
      <c r="B270" s="50"/>
      <c r="C270" s="49"/>
    </row>
    <row r="271" spans="1:3" ht="15.75" x14ac:dyDescent="0.25">
      <c r="A271" s="51"/>
      <c r="B271" s="50"/>
      <c r="C271" s="49"/>
    </row>
    <row r="272" spans="1:3" ht="15.75" x14ac:dyDescent="0.25">
      <c r="A272" s="51"/>
      <c r="B272" s="50"/>
      <c r="C272" s="49"/>
    </row>
    <row r="273" spans="1:3" ht="15.75" x14ac:dyDescent="0.25">
      <c r="A273" s="51"/>
      <c r="B273" s="50"/>
      <c r="C273" s="49"/>
    </row>
    <row r="274" spans="1:3" ht="15.75" x14ac:dyDescent="0.25">
      <c r="A274" s="51"/>
      <c r="B274" s="50"/>
      <c r="C274" s="49"/>
    </row>
    <row r="275" spans="1:3" ht="15.75" x14ac:dyDescent="0.25">
      <c r="A275" s="51"/>
      <c r="B275" s="50"/>
      <c r="C275" s="49"/>
    </row>
    <row r="276" spans="1:3" ht="15.75" x14ac:dyDescent="0.25">
      <c r="A276" s="51"/>
      <c r="B276" s="50"/>
      <c r="C276" s="49"/>
    </row>
    <row r="277" spans="1:3" ht="15.75" x14ac:dyDescent="0.25">
      <c r="A277" s="51"/>
      <c r="B277" s="50"/>
      <c r="C277" s="49"/>
    </row>
    <row r="278" spans="1:3" ht="15.75" x14ac:dyDescent="0.25">
      <c r="A278" s="51"/>
      <c r="B278" s="50"/>
      <c r="C278" s="49"/>
    </row>
    <row r="279" spans="1:3" ht="15.75" x14ac:dyDescent="0.25">
      <c r="A279" s="51"/>
      <c r="B279" s="50"/>
      <c r="C279" s="49"/>
    </row>
    <row r="280" spans="1:3" ht="15.75" x14ac:dyDescent="0.25">
      <c r="A280" s="51"/>
      <c r="B280" s="50"/>
      <c r="C280" s="49"/>
    </row>
    <row r="281" spans="1:3" ht="15.75" x14ac:dyDescent="0.25">
      <c r="A281" s="51"/>
      <c r="B281" s="50"/>
      <c r="C281" s="49"/>
    </row>
    <row r="282" spans="1:3" ht="15.75" x14ac:dyDescent="0.25">
      <c r="A282" s="51"/>
      <c r="B282" s="50"/>
      <c r="C282" s="49"/>
    </row>
    <row r="283" spans="1:3" ht="15.75" x14ac:dyDescent="0.25">
      <c r="A283" s="51"/>
      <c r="B283" s="50"/>
      <c r="C283" s="49"/>
    </row>
    <row r="284" spans="1:3" ht="15.75" x14ac:dyDescent="0.25">
      <c r="A284" s="51"/>
      <c r="B284" s="50"/>
      <c r="C284" s="49"/>
    </row>
    <row r="285" spans="1:3" ht="15.75" x14ac:dyDescent="0.25">
      <c r="A285" s="51"/>
      <c r="B285" s="50"/>
      <c r="C285" s="49"/>
    </row>
    <row r="286" spans="1:3" ht="15.75" x14ac:dyDescent="0.25">
      <c r="A286" s="51"/>
      <c r="B286" s="50"/>
      <c r="C286" s="49"/>
    </row>
    <row r="287" spans="1:3" ht="15.75" x14ac:dyDescent="0.25">
      <c r="A287" s="51"/>
      <c r="B287" s="50"/>
      <c r="C287" s="49"/>
    </row>
    <row r="288" spans="1:3" ht="15.75" x14ac:dyDescent="0.25">
      <c r="A288" s="51"/>
      <c r="B288" s="50"/>
      <c r="C288" s="49"/>
    </row>
    <row r="289" spans="1:3" ht="15.75" x14ac:dyDescent="0.25">
      <c r="A289" s="51"/>
      <c r="B289" s="50"/>
      <c r="C289" s="49"/>
    </row>
    <row r="290" spans="1:3" ht="15.75" x14ac:dyDescent="0.25">
      <c r="A290" s="51"/>
      <c r="B290" s="50"/>
      <c r="C290" s="49"/>
    </row>
    <row r="291" spans="1:3" ht="15.75" x14ac:dyDescent="0.25">
      <c r="A291" s="51"/>
      <c r="B291" s="50"/>
      <c r="C291" s="49"/>
    </row>
    <row r="292" spans="1:3" ht="15.75" x14ac:dyDescent="0.25">
      <c r="A292" s="51"/>
      <c r="B292" s="50"/>
      <c r="C292" s="49"/>
    </row>
    <row r="293" spans="1:3" ht="15.75" x14ac:dyDescent="0.25">
      <c r="A293" s="51"/>
      <c r="B293" s="50"/>
      <c r="C293" s="49"/>
    </row>
    <row r="294" spans="1:3" ht="15.75" x14ac:dyDescent="0.25">
      <c r="A294" s="51"/>
      <c r="B294" s="50"/>
      <c r="C294" s="49"/>
    </row>
    <row r="295" spans="1:3" ht="15.75" x14ac:dyDescent="0.25">
      <c r="A295" s="51"/>
      <c r="B295" s="50"/>
      <c r="C295" s="49"/>
    </row>
    <row r="296" spans="1:3" ht="15.75" x14ac:dyDescent="0.25">
      <c r="A296" s="51"/>
      <c r="B296" s="50"/>
      <c r="C296" s="49"/>
    </row>
    <row r="297" spans="1:3" ht="15.75" x14ac:dyDescent="0.25">
      <c r="A297" s="51"/>
      <c r="B297" s="50"/>
      <c r="C297" s="49"/>
    </row>
    <row r="298" spans="1:3" ht="15.75" x14ac:dyDescent="0.25">
      <c r="A298" s="51"/>
      <c r="B298" s="50"/>
      <c r="C298" s="49"/>
    </row>
    <row r="299" spans="1:3" ht="15.75" x14ac:dyDescent="0.25">
      <c r="A299" s="51"/>
      <c r="B299" s="50"/>
      <c r="C299" s="49"/>
    </row>
    <row r="300" spans="1:3" ht="15.75" x14ac:dyDescent="0.25">
      <c r="A300" s="51"/>
      <c r="B300" s="50"/>
      <c r="C300" s="49"/>
    </row>
    <row r="301" spans="1:3" ht="15.75" x14ac:dyDescent="0.25">
      <c r="A301" s="51"/>
      <c r="B301" s="50"/>
      <c r="C301" s="49"/>
    </row>
    <row r="302" spans="1:3" ht="15.75" x14ac:dyDescent="0.25">
      <c r="A302" s="51"/>
      <c r="B302" s="50"/>
      <c r="C302" s="49"/>
    </row>
    <row r="303" spans="1:3" ht="15.75" x14ac:dyDescent="0.25">
      <c r="A303" s="51"/>
      <c r="B303" s="50"/>
      <c r="C303" s="49"/>
    </row>
    <row r="304" spans="1:3" ht="15.75" x14ac:dyDescent="0.25">
      <c r="A304" s="51"/>
      <c r="B304" s="50"/>
      <c r="C304" s="49"/>
    </row>
    <row r="305" spans="1:3" ht="15.75" x14ac:dyDescent="0.25">
      <c r="A305" s="51"/>
      <c r="B305" s="50"/>
      <c r="C305" s="49"/>
    </row>
    <row r="306" spans="1:3" ht="15.75" x14ac:dyDescent="0.25">
      <c r="A306" s="51"/>
      <c r="B306" s="50"/>
      <c r="C306" s="49"/>
    </row>
    <row r="307" spans="1:3" ht="15.75" x14ac:dyDescent="0.25">
      <c r="A307" s="51"/>
      <c r="B307" s="50"/>
      <c r="C307" s="49"/>
    </row>
    <row r="308" spans="1:3" ht="15.75" x14ac:dyDescent="0.25">
      <c r="A308" s="51"/>
      <c r="B308" s="50"/>
      <c r="C308" s="49"/>
    </row>
    <row r="309" spans="1:3" ht="15.75" x14ac:dyDescent="0.25">
      <c r="A309" s="51"/>
      <c r="B309" s="50"/>
      <c r="C309" s="49"/>
    </row>
    <row r="310" spans="1:3" ht="15.75" x14ac:dyDescent="0.25">
      <c r="A310" s="51"/>
      <c r="B310" s="50"/>
      <c r="C310" s="49"/>
    </row>
    <row r="311" spans="1:3" ht="15.75" x14ac:dyDescent="0.25">
      <c r="A311" s="51"/>
      <c r="B311" s="50"/>
      <c r="C311" s="49"/>
    </row>
    <row r="312" spans="1:3" ht="15.75" x14ac:dyDescent="0.25">
      <c r="A312" s="51"/>
      <c r="B312" s="50"/>
      <c r="C312" s="49"/>
    </row>
    <row r="313" spans="1:3" ht="15.75" x14ac:dyDescent="0.25">
      <c r="A313" s="51"/>
      <c r="B313" s="50"/>
      <c r="C313" s="49"/>
    </row>
    <row r="314" spans="1:3" ht="15.75" x14ac:dyDescent="0.25">
      <c r="A314" s="51"/>
      <c r="B314" s="50"/>
      <c r="C314" s="49"/>
    </row>
    <row r="315" spans="1:3" ht="15.75" x14ac:dyDescent="0.25">
      <c r="A315" s="51"/>
      <c r="B315" s="50"/>
      <c r="C315" s="49"/>
    </row>
    <row r="316" spans="1:3" ht="15.75" x14ac:dyDescent="0.25">
      <c r="A316" s="51"/>
      <c r="B316" s="50"/>
      <c r="C316" s="49"/>
    </row>
    <row r="317" spans="1:3" ht="15.75" x14ac:dyDescent="0.25">
      <c r="A317" s="51"/>
      <c r="B317" s="50"/>
      <c r="C317" s="49"/>
    </row>
    <row r="318" spans="1:3" ht="15.75" x14ac:dyDescent="0.25">
      <c r="A318" s="51"/>
      <c r="B318" s="50"/>
      <c r="C318" s="49"/>
    </row>
    <row r="319" spans="1:3" ht="15.75" x14ac:dyDescent="0.25">
      <c r="A319" s="51"/>
      <c r="B319" s="50"/>
      <c r="C319" s="49"/>
    </row>
    <row r="320" spans="1:3" ht="15.75" x14ac:dyDescent="0.25">
      <c r="A320" s="51"/>
      <c r="B320" s="50"/>
      <c r="C320" s="49"/>
    </row>
    <row r="321" spans="1:3" ht="15.75" x14ac:dyDescent="0.25">
      <c r="A321" s="51"/>
      <c r="B321" s="50"/>
      <c r="C321" s="49"/>
    </row>
    <row r="322" spans="1:3" ht="15.75" x14ac:dyDescent="0.25">
      <c r="A322" s="51"/>
      <c r="B322" s="50"/>
      <c r="C322" s="49"/>
    </row>
    <row r="323" spans="1:3" ht="15.75" x14ac:dyDescent="0.25">
      <c r="A323" s="51"/>
      <c r="B323" s="50"/>
      <c r="C323" s="49"/>
    </row>
    <row r="324" spans="1:3" ht="15.75" x14ac:dyDescent="0.25">
      <c r="A324" s="51"/>
      <c r="B324" s="50"/>
      <c r="C324" s="49"/>
    </row>
    <row r="325" spans="1:3" ht="15.75" x14ac:dyDescent="0.25">
      <c r="A325" s="51"/>
      <c r="B325" s="50"/>
      <c r="C325" s="49"/>
    </row>
    <row r="326" spans="1:3" ht="15.75" x14ac:dyDescent="0.25">
      <c r="A326" s="51"/>
      <c r="B326" s="50"/>
      <c r="C326" s="49"/>
    </row>
    <row r="327" spans="1:3" ht="15.75" x14ac:dyDescent="0.25">
      <c r="A327" s="51"/>
      <c r="B327" s="50"/>
      <c r="C327" s="49"/>
    </row>
    <row r="328" spans="1:3" ht="15.75" x14ac:dyDescent="0.25">
      <c r="A328" s="51"/>
      <c r="B328" s="50"/>
      <c r="C328" s="49"/>
    </row>
    <row r="329" spans="1:3" ht="15.75" x14ac:dyDescent="0.25">
      <c r="A329" s="51"/>
      <c r="B329" s="50"/>
      <c r="C329" s="49"/>
    </row>
    <row r="330" spans="1:3" ht="15.75" x14ac:dyDescent="0.25">
      <c r="A330" s="51"/>
      <c r="B330" s="50"/>
      <c r="C330" s="49"/>
    </row>
    <row r="331" spans="1:3" ht="15.75" x14ac:dyDescent="0.25">
      <c r="A331" s="51"/>
      <c r="B331" s="50"/>
      <c r="C331" s="49"/>
    </row>
    <row r="332" spans="1:3" ht="15.75" x14ac:dyDescent="0.25">
      <c r="A332" s="51"/>
      <c r="B332" s="50"/>
      <c r="C332" s="49"/>
    </row>
    <row r="333" spans="1:3" ht="15.75" x14ac:dyDescent="0.25">
      <c r="A333" s="51"/>
      <c r="B333" s="50"/>
      <c r="C333" s="49"/>
    </row>
    <row r="334" spans="1:3" ht="15.75" x14ac:dyDescent="0.25">
      <c r="A334" s="51"/>
      <c r="B334" s="50"/>
      <c r="C334" s="49"/>
    </row>
    <row r="335" spans="1:3" ht="15.75" x14ac:dyDescent="0.25">
      <c r="A335" s="51"/>
      <c r="B335" s="50"/>
      <c r="C335" s="49"/>
    </row>
    <row r="336" spans="1:3" ht="15.75" x14ac:dyDescent="0.25">
      <c r="A336" s="51"/>
      <c r="B336" s="50"/>
      <c r="C336" s="49"/>
    </row>
    <row r="337" spans="1:3" ht="15.75" x14ac:dyDescent="0.25">
      <c r="A337" s="51"/>
      <c r="B337" s="50"/>
      <c r="C337" s="49"/>
    </row>
    <row r="338" spans="1:3" ht="15.75" x14ac:dyDescent="0.25">
      <c r="A338" s="51"/>
      <c r="B338" s="50"/>
      <c r="C338" s="49"/>
    </row>
    <row r="339" spans="1:3" ht="15.75" x14ac:dyDescent="0.25">
      <c r="A339" s="51"/>
      <c r="B339" s="50"/>
      <c r="C339" s="49"/>
    </row>
    <row r="340" spans="1:3" ht="15.75" x14ac:dyDescent="0.25">
      <c r="A340" s="51"/>
      <c r="B340" s="50"/>
      <c r="C340" s="49"/>
    </row>
    <row r="341" spans="1:3" ht="15.75" x14ac:dyDescent="0.25">
      <c r="A341" s="51"/>
      <c r="B341" s="50"/>
      <c r="C341" s="49"/>
    </row>
    <row r="342" spans="1:3" ht="15.75" x14ac:dyDescent="0.25">
      <c r="A342" s="51"/>
      <c r="B342" s="50"/>
      <c r="C342" s="49"/>
    </row>
    <row r="343" spans="1:3" ht="15.75" x14ac:dyDescent="0.25">
      <c r="A343" s="51"/>
      <c r="B343" s="50"/>
      <c r="C343" s="49"/>
    </row>
    <row r="344" spans="1:3" ht="15.75" x14ac:dyDescent="0.25">
      <c r="A344" s="51"/>
      <c r="B344" s="50"/>
      <c r="C344" s="49"/>
    </row>
    <row r="345" spans="1:3" ht="15.75" x14ac:dyDescent="0.25">
      <c r="A345" s="51"/>
      <c r="B345" s="50"/>
      <c r="C345" s="49"/>
    </row>
    <row r="346" spans="1:3" ht="15.75" x14ac:dyDescent="0.25">
      <c r="A346" s="51"/>
      <c r="B346" s="50"/>
      <c r="C346" s="49"/>
    </row>
    <row r="347" spans="1:3" ht="15.75" x14ac:dyDescent="0.25">
      <c r="A347" s="51"/>
      <c r="B347" s="50"/>
      <c r="C347" s="49"/>
    </row>
    <row r="348" spans="1:3" ht="15.75" x14ac:dyDescent="0.25">
      <c r="A348" s="51"/>
      <c r="B348" s="50"/>
      <c r="C348" s="49"/>
    </row>
    <row r="349" spans="1:3" ht="15.75" x14ac:dyDescent="0.25">
      <c r="A349" s="51"/>
      <c r="B349" s="50"/>
      <c r="C349" s="49"/>
    </row>
    <row r="350" spans="1:3" ht="15.75" x14ac:dyDescent="0.25">
      <c r="A350" s="51"/>
      <c r="B350" s="50"/>
      <c r="C350" s="49"/>
    </row>
    <row r="351" spans="1:3" ht="15.75" x14ac:dyDescent="0.25">
      <c r="A351" s="51"/>
      <c r="B351" s="50"/>
      <c r="C351" s="49"/>
    </row>
    <row r="352" spans="1:3" ht="15.75" x14ac:dyDescent="0.25">
      <c r="A352" s="51"/>
      <c r="B352" s="50"/>
      <c r="C352" s="49"/>
    </row>
    <row r="353" spans="1:3" ht="15.75" x14ac:dyDescent="0.25">
      <c r="A353" s="51"/>
      <c r="B353" s="50"/>
      <c r="C353" s="49"/>
    </row>
    <row r="354" spans="1:3" ht="15.75" x14ac:dyDescent="0.25">
      <c r="A354" s="51"/>
      <c r="B354" s="50"/>
      <c r="C354" s="49"/>
    </row>
    <row r="355" spans="1:3" ht="15.75" x14ac:dyDescent="0.25">
      <c r="A355" s="51"/>
      <c r="B355" s="50"/>
      <c r="C355" s="49"/>
    </row>
    <row r="356" spans="1:3" ht="15.75" x14ac:dyDescent="0.25">
      <c r="A356" s="51"/>
      <c r="B356" s="50"/>
      <c r="C356" s="49"/>
    </row>
    <row r="357" spans="1:3" ht="15.75" x14ac:dyDescent="0.25">
      <c r="A357" s="51"/>
      <c r="B357" s="50"/>
      <c r="C357" s="49"/>
    </row>
    <row r="358" spans="1:3" ht="15.75" x14ac:dyDescent="0.25">
      <c r="A358" s="51"/>
      <c r="B358" s="50"/>
      <c r="C358" s="49"/>
    </row>
    <row r="359" spans="1:3" ht="15.75" x14ac:dyDescent="0.25">
      <c r="A359" s="51"/>
      <c r="B359" s="50"/>
      <c r="C359" s="49"/>
    </row>
    <row r="360" spans="1:3" ht="15.75" x14ac:dyDescent="0.25">
      <c r="A360" s="51"/>
      <c r="B360" s="50"/>
      <c r="C360" s="49"/>
    </row>
    <row r="361" spans="1:3" ht="15.75" x14ac:dyDescent="0.25">
      <c r="A361" s="51"/>
      <c r="B361" s="50"/>
      <c r="C361" s="49"/>
    </row>
    <row r="362" spans="1:3" ht="15.75" x14ac:dyDescent="0.25">
      <c r="A362" s="51"/>
      <c r="B362" s="50"/>
      <c r="C362" s="49"/>
    </row>
    <row r="363" spans="1:3" ht="15.75" x14ac:dyDescent="0.25">
      <c r="A363" s="51"/>
      <c r="B363" s="50"/>
      <c r="C363" s="49"/>
    </row>
    <row r="364" spans="1:3" ht="15.75" x14ac:dyDescent="0.25">
      <c r="A364" s="51"/>
      <c r="B364" s="50"/>
      <c r="C364" s="49"/>
    </row>
    <row r="365" spans="1:3" ht="15.75" x14ac:dyDescent="0.25">
      <c r="A365" s="51"/>
      <c r="B365" s="50"/>
      <c r="C365" s="49"/>
    </row>
    <row r="366" spans="1:3" ht="15.75" x14ac:dyDescent="0.25">
      <c r="A366" s="51"/>
      <c r="B366" s="50"/>
      <c r="C366" s="49"/>
    </row>
    <row r="367" spans="1:3" ht="15.75" x14ac:dyDescent="0.25">
      <c r="A367" s="51"/>
      <c r="B367" s="50"/>
      <c r="C367" s="49"/>
    </row>
    <row r="368" spans="1:3" ht="15.75" x14ac:dyDescent="0.25">
      <c r="A368" s="51"/>
      <c r="B368" s="50"/>
      <c r="C368" s="49"/>
    </row>
    <row r="369" spans="1:3" ht="15.75" x14ac:dyDescent="0.25">
      <c r="A369" s="51"/>
      <c r="B369" s="50"/>
      <c r="C369" s="49"/>
    </row>
    <row r="370" spans="1:3" ht="15.75" x14ac:dyDescent="0.25">
      <c r="A370" s="51"/>
      <c r="B370" s="50"/>
      <c r="C370" s="49"/>
    </row>
    <row r="371" spans="1:3" ht="15.75" x14ac:dyDescent="0.25">
      <c r="A371" s="51"/>
      <c r="B371" s="50"/>
      <c r="C371" s="49"/>
    </row>
    <row r="372" spans="1:3" ht="15.75" x14ac:dyDescent="0.25">
      <c r="A372" s="51"/>
      <c r="B372" s="50"/>
      <c r="C372" s="49"/>
    </row>
    <row r="373" spans="1:3" ht="15.75" x14ac:dyDescent="0.25">
      <c r="A373" s="51"/>
      <c r="B373" s="50"/>
      <c r="C373" s="49"/>
    </row>
    <row r="374" spans="1:3" ht="15.75" x14ac:dyDescent="0.25">
      <c r="A374" s="51"/>
      <c r="B374" s="50"/>
      <c r="C374" s="49"/>
    </row>
    <row r="375" spans="1:3" ht="15.75" x14ac:dyDescent="0.25">
      <c r="A375" s="51"/>
      <c r="B375" s="50"/>
      <c r="C375" s="49"/>
    </row>
    <row r="376" spans="1:3" ht="15.75" x14ac:dyDescent="0.25">
      <c r="A376" s="51"/>
      <c r="B376" s="50"/>
      <c r="C376" s="49"/>
    </row>
    <row r="377" spans="1:3" ht="15.75" x14ac:dyDescent="0.25">
      <c r="A377" s="51"/>
      <c r="B377" s="50"/>
      <c r="C377" s="49"/>
    </row>
    <row r="378" spans="1:3" ht="15.75" x14ac:dyDescent="0.25">
      <c r="A378" s="51"/>
      <c r="B378" s="50"/>
      <c r="C378" s="49"/>
    </row>
    <row r="379" spans="1:3" ht="15.75" x14ac:dyDescent="0.25">
      <c r="A379" s="51"/>
      <c r="B379" s="50"/>
      <c r="C379" s="49"/>
    </row>
    <row r="380" spans="1:3" ht="15.75" x14ac:dyDescent="0.25">
      <c r="A380" s="51"/>
      <c r="B380" s="50"/>
      <c r="C380" s="49"/>
    </row>
    <row r="381" spans="1:3" ht="15.75" x14ac:dyDescent="0.25">
      <c r="A381" s="51"/>
      <c r="B381" s="50"/>
      <c r="C381" s="49"/>
    </row>
    <row r="382" spans="1:3" ht="15.75" x14ac:dyDescent="0.25">
      <c r="A382" s="51"/>
      <c r="B382" s="50"/>
      <c r="C382" s="49"/>
    </row>
    <row r="383" spans="1:3" ht="15.75" x14ac:dyDescent="0.25">
      <c r="A383" s="51"/>
      <c r="B383" s="50"/>
      <c r="C383" s="49"/>
    </row>
    <row r="384" spans="1:3" ht="15.75" x14ac:dyDescent="0.25">
      <c r="A384" s="51"/>
      <c r="B384" s="50"/>
      <c r="C384" s="49"/>
    </row>
    <row r="385" spans="1:3" ht="15.75" x14ac:dyDescent="0.25">
      <c r="A385" s="51"/>
      <c r="B385" s="50"/>
      <c r="C385" s="49"/>
    </row>
    <row r="386" spans="1:3" ht="15.75" x14ac:dyDescent="0.25">
      <c r="A386" s="51"/>
      <c r="B386" s="50"/>
      <c r="C386" s="49"/>
    </row>
    <row r="387" spans="1:3" ht="15.75" x14ac:dyDescent="0.25">
      <c r="A387" s="51"/>
      <c r="B387" s="50"/>
      <c r="C387" s="49"/>
    </row>
    <row r="388" spans="1:3" ht="15.75" x14ac:dyDescent="0.25">
      <c r="A388" s="51"/>
      <c r="B388" s="50"/>
      <c r="C388" s="49"/>
    </row>
    <row r="389" spans="1:3" ht="15.75" x14ac:dyDescent="0.25">
      <c r="A389" s="51"/>
      <c r="B389" s="50"/>
      <c r="C389" s="49"/>
    </row>
    <row r="390" spans="1:3" ht="15.75" x14ac:dyDescent="0.25">
      <c r="A390" s="51"/>
      <c r="B390" s="50"/>
      <c r="C390" s="49"/>
    </row>
    <row r="391" spans="1:3" ht="15.75" x14ac:dyDescent="0.25">
      <c r="A391" s="51"/>
      <c r="B391" s="50"/>
      <c r="C391" s="49"/>
    </row>
    <row r="392" spans="1:3" ht="15.75" x14ac:dyDescent="0.25">
      <c r="A392" s="51"/>
      <c r="B392" s="50"/>
      <c r="C392" s="49"/>
    </row>
    <row r="393" spans="1:3" ht="15.75" x14ac:dyDescent="0.25">
      <c r="A393" s="51"/>
      <c r="B393" s="50"/>
      <c r="C393" s="49"/>
    </row>
    <row r="394" spans="1:3" ht="15.75" x14ac:dyDescent="0.25">
      <c r="A394" s="51"/>
      <c r="B394" s="50"/>
      <c r="C394" s="49"/>
    </row>
    <row r="395" spans="1:3" ht="15.75" x14ac:dyDescent="0.25">
      <c r="A395" s="51"/>
      <c r="B395" s="50"/>
      <c r="C395" s="49"/>
    </row>
    <row r="396" spans="1:3" ht="15.75" x14ac:dyDescent="0.25">
      <c r="A396" s="51"/>
      <c r="B396" s="50"/>
      <c r="C396" s="49"/>
    </row>
    <row r="397" spans="1:3" ht="15.75" x14ac:dyDescent="0.25">
      <c r="A397" s="51"/>
      <c r="B397" s="50"/>
      <c r="C397" s="49"/>
    </row>
    <row r="398" spans="1:3" ht="15.75" x14ac:dyDescent="0.25">
      <c r="A398" s="51"/>
      <c r="B398" s="50"/>
      <c r="C398" s="49"/>
    </row>
    <row r="399" spans="1:3" ht="15.75" x14ac:dyDescent="0.25">
      <c r="A399" s="51"/>
      <c r="B399" s="50"/>
      <c r="C399" s="49"/>
    </row>
    <row r="400" spans="1:3" ht="15.75" x14ac:dyDescent="0.25">
      <c r="A400" s="51"/>
      <c r="B400" s="50"/>
      <c r="C400" s="49"/>
    </row>
    <row r="401" spans="1:3" ht="15.75" x14ac:dyDescent="0.25">
      <c r="A401" s="51"/>
      <c r="B401" s="50"/>
      <c r="C401" s="49"/>
    </row>
    <row r="402" spans="1:3" ht="15.75" x14ac:dyDescent="0.25">
      <c r="A402" s="51"/>
      <c r="B402" s="50"/>
      <c r="C402" s="49"/>
    </row>
    <row r="403" spans="1:3" ht="15.75" x14ac:dyDescent="0.25">
      <c r="A403" s="51"/>
      <c r="B403" s="50"/>
      <c r="C403" s="49"/>
    </row>
    <row r="404" spans="1:3" ht="15.75" x14ac:dyDescent="0.25">
      <c r="A404" s="51"/>
      <c r="B404" s="50"/>
      <c r="C404" s="49"/>
    </row>
    <row r="405" spans="1:3" ht="15.75" x14ac:dyDescent="0.25">
      <c r="A405" s="51"/>
      <c r="B405" s="50"/>
      <c r="C405" s="49"/>
    </row>
    <row r="406" spans="1:3" ht="15.75" x14ac:dyDescent="0.25">
      <c r="A406" s="51"/>
      <c r="B406" s="50"/>
      <c r="C406" s="49"/>
    </row>
    <row r="407" spans="1:3" ht="15.75" x14ac:dyDescent="0.25">
      <c r="A407" s="51"/>
      <c r="B407" s="50"/>
      <c r="C407" s="49"/>
    </row>
    <row r="408" spans="1:3" ht="15.75" x14ac:dyDescent="0.25">
      <c r="A408" s="51"/>
      <c r="B408" s="50"/>
      <c r="C408" s="49"/>
    </row>
    <row r="409" spans="1:3" ht="15.75" x14ac:dyDescent="0.25">
      <c r="A409" s="51"/>
      <c r="B409" s="50"/>
      <c r="C409" s="49"/>
    </row>
    <row r="410" spans="1:3" ht="15.75" x14ac:dyDescent="0.25">
      <c r="A410" s="51"/>
      <c r="B410" s="50"/>
      <c r="C410" s="49"/>
    </row>
    <row r="411" spans="1:3" ht="15.75" x14ac:dyDescent="0.25">
      <c r="A411" s="51"/>
      <c r="B411" s="50"/>
      <c r="C411" s="49"/>
    </row>
    <row r="412" spans="1:3" ht="15.75" x14ac:dyDescent="0.25">
      <c r="A412" s="51"/>
      <c r="B412" s="50"/>
      <c r="C412" s="49"/>
    </row>
    <row r="413" spans="1:3" ht="15.75" x14ac:dyDescent="0.25">
      <c r="A413" s="51"/>
      <c r="B413" s="50"/>
      <c r="C413" s="49"/>
    </row>
    <row r="414" spans="1:3" ht="15.75" x14ac:dyDescent="0.25">
      <c r="A414" s="51"/>
      <c r="B414" s="50"/>
      <c r="C414" s="49"/>
    </row>
    <row r="415" spans="1:3" ht="15.75" x14ac:dyDescent="0.25">
      <c r="A415" s="51"/>
      <c r="B415" s="50"/>
      <c r="C415" s="49"/>
    </row>
    <row r="416" spans="1:3" ht="15.75" x14ac:dyDescent="0.25">
      <c r="A416" s="51"/>
      <c r="B416" s="50"/>
      <c r="C416" s="49"/>
    </row>
    <row r="417" spans="1:3" ht="15.75" x14ac:dyDescent="0.25">
      <c r="A417" s="51"/>
      <c r="B417" s="50"/>
      <c r="C417" s="49"/>
    </row>
    <row r="418" spans="1:3" ht="15.75" x14ac:dyDescent="0.25">
      <c r="A418" s="51"/>
      <c r="B418" s="50"/>
      <c r="C418" s="49"/>
    </row>
    <row r="419" spans="1:3" ht="15.75" x14ac:dyDescent="0.25">
      <c r="A419" s="51"/>
      <c r="B419" s="50"/>
      <c r="C419" s="49"/>
    </row>
    <row r="420" spans="1:3" ht="15.75" x14ac:dyDescent="0.25">
      <c r="A420" s="51"/>
      <c r="B420" s="50"/>
      <c r="C420" s="49"/>
    </row>
    <row r="421" spans="1:3" ht="15.75" x14ac:dyDescent="0.25">
      <c r="A421" s="51"/>
      <c r="B421" s="50"/>
      <c r="C421" s="49"/>
    </row>
    <row r="422" spans="1:3" ht="15.75" x14ac:dyDescent="0.25">
      <c r="A422" s="51"/>
      <c r="B422" s="50"/>
      <c r="C422" s="49"/>
    </row>
    <row r="423" spans="1:3" ht="15.75" x14ac:dyDescent="0.25">
      <c r="A423" s="51"/>
      <c r="B423" s="50"/>
      <c r="C423" s="49"/>
    </row>
    <row r="424" spans="1:3" ht="15.75" x14ac:dyDescent="0.25">
      <c r="A424" s="51"/>
      <c r="B424" s="50"/>
      <c r="C424" s="49"/>
    </row>
    <row r="425" spans="1:3" ht="15.75" x14ac:dyDescent="0.25">
      <c r="A425" s="51"/>
      <c r="B425" s="50"/>
      <c r="C425" s="49"/>
    </row>
    <row r="426" spans="1:3" ht="15.75" x14ac:dyDescent="0.25">
      <c r="A426" s="51"/>
      <c r="B426" s="50"/>
      <c r="C426" s="49"/>
    </row>
    <row r="427" spans="1:3" ht="15.75" x14ac:dyDescent="0.25">
      <c r="A427" s="51"/>
      <c r="B427" s="50"/>
      <c r="C427" s="49"/>
    </row>
    <row r="428" spans="1:3" ht="15.75" x14ac:dyDescent="0.25">
      <c r="A428" s="51"/>
      <c r="B428" s="50"/>
      <c r="C428" s="49"/>
    </row>
    <row r="429" spans="1:3" ht="15.75" x14ac:dyDescent="0.25">
      <c r="A429" s="51"/>
      <c r="B429" s="50"/>
      <c r="C429" s="49"/>
    </row>
    <row r="430" spans="1:3" ht="15.75" x14ac:dyDescent="0.25">
      <c r="A430" s="51"/>
      <c r="B430" s="50"/>
      <c r="C430" s="49"/>
    </row>
    <row r="431" spans="1:3" ht="15.75" x14ac:dyDescent="0.25">
      <c r="A431" s="51"/>
      <c r="B431" s="50"/>
      <c r="C431" s="49"/>
    </row>
    <row r="432" spans="1:3" ht="15.75" x14ac:dyDescent="0.25">
      <c r="A432" s="51"/>
      <c r="B432" s="50"/>
      <c r="C432" s="49"/>
    </row>
    <row r="433" spans="1:3" ht="15.75" x14ac:dyDescent="0.25">
      <c r="A433" s="51"/>
      <c r="B433" s="50"/>
      <c r="C433" s="49"/>
    </row>
    <row r="434" spans="1:3" ht="15.75" x14ac:dyDescent="0.25">
      <c r="A434" s="51"/>
      <c r="B434" s="50"/>
      <c r="C434" s="49"/>
    </row>
    <row r="435" spans="1:3" ht="15.75" x14ac:dyDescent="0.25">
      <c r="A435" s="51"/>
      <c r="B435" s="50"/>
      <c r="C435" s="49"/>
    </row>
    <row r="436" spans="1:3" ht="15.75" x14ac:dyDescent="0.25">
      <c r="A436" s="51"/>
      <c r="B436" s="50"/>
      <c r="C436" s="49"/>
    </row>
    <row r="437" spans="1:3" ht="15.75" x14ac:dyDescent="0.25">
      <c r="A437" s="51"/>
      <c r="B437" s="50"/>
      <c r="C437" s="49"/>
    </row>
    <row r="438" spans="1:3" ht="15.75" x14ac:dyDescent="0.25">
      <c r="A438" s="51"/>
      <c r="B438" s="50"/>
      <c r="C438" s="49"/>
    </row>
    <row r="439" spans="1:3" ht="15.75" x14ac:dyDescent="0.25">
      <c r="A439" s="51"/>
      <c r="B439" s="50"/>
      <c r="C439" s="49"/>
    </row>
    <row r="440" spans="1:3" ht="15.75" x14ac:dyDescent="0.25">
      <c r="A440" s="51"/>
      <c r="B440" s="50"/>
      <c r="C440" s="49"/>
    </row>
    <row r="441" spans="1:3" ht="15.75" x14ac:dyDescent="0.25">
      <c r="A441" s="51"/>
      <c r="B441" s="50"/>
      <c r="C441" s="49"/>
    </row>
    <row r="442" spans="1:3" ht="15.75" x14ac:dyDescent="0.25">
      <c r="A442" s="51"/>
      <c r="B442" s="50"/>
      <c r="C442" s="49"/>
    </row>
    <row r="443" spans="1:3" ht="15.75" x14ac:dyDescent="0.25">
      <c r="A443" s="51"/>
      <c r="B443" s="50"/>
      <c r="C443" s="49"/>
    </row>
    <row r="444" spans="1:3" ht="15.75" x14ac:dyDescent="0.25">
      <c r="A444" s="51"/>
      <c r="B444" s="50"/>
      <c r="C444" s="49"/>
    </row>
    <row r="445" spans="1:3" ht="15.75" x14ac:dyDescent="0.25">
      <c r="A445" s="51"/>
      <c r="B445" s="50"/>
      <c r="C445" s="49"/>
    </row>
    <row r="446" spans="1:3" ht="15.75" x14ac:dyDescent="0.25">
      <c r="A446" s="51"/>
      <c r="B446" s="50"/>
      <c r="C446" s="49"/>
    </row>
    <row r="447" spans="1:3" ht="15.75" x14ac:dyDescent="0.25">
      <c r="A447" s="51"/>
      <c r="B447" s="50"/>
      <c r="C447" s="49"/>
    </row>
    <row r="448" spans="1:3" ht="15.75" x14ac:dyDescent="0.25">
      <c r="A448" s="51"/>
      <c r="B448" s="50"/>
      <c r="C448" s="49"/>
    </row>
    <row r="449" spans="1:3" ht="15.75" x14ac:dyDescent="0.25">
      <c r="A449" s="51"/>
      <c r="B449" s="50"/>
      <c r="C449" s="49"/>
    </row>
    <row r="450" spans="1:3" ht="15.75" x14ac:dyDescent="0.25">
      <c r="A450" s="51"/>
      <c r="B450" s="50"/>
      <c r="C450" s="49"/>
    </row>
    <row r="451" spans="1:3" ht="15.75" x14ac:dyDescent="0.25">
      <c r="A451" s="51"/>
      <c r="B451" s="50"/>
      <c r="C451" s="49"/>
    </row>
    <row r="452" spans="1:3" ht="15.75" x14ac:dyDescent="0.25">
      <c r="A452" s="51"/>
      <c r="B452" s="50"/>
      <c r="C452" s="49"/>
    </row>
    <row r="453" spans="1:3" ht="15.75" x14ac:dyDescent="0.25">
      <c r="A453" s="51"/>
      <c r="B453" s="50"/>
      <c r="C453" s="49"/>
    </row>
    <row r="454" spans="1:3" ht="15.75" x14ac:dyDescent="0.25">
      <c r="A454" s="51"/>
      <c r="B454" s="50"/>
      <c r="C454" s="49"/>
    </row>
    <row r="455" spans="1:3" ht="15.75" x14ac:dyDescent="0.25">
      <c r="A455" s="51"/>
      <c r="B455" s="50"/>
      <c r="C455" s="49"/>
    </row>
    <row r="456" spans="1:3" ht="15.75" x14ac:dyDescent="0.25">
      <c r="A456" s="51"/>
      <c r="B456" s="50"/>
      <c r="C456" s="49"/>
    </row>
    <row r="457" spans="1:3" ht="15.75" x14ac:dyDescent="0.25">
      <c r="A457" s="51"/>
      <c r="B457" s="50"/>
      <c r="C457" s="49"/>
    </row>
    <row r="458" spans="1:3" ht="15.75" x14ac:dyDescent="0.25">
      <c r="A458" s="51"/>
      <c r="B458" s="50"/>
      <c r="C458" s="49"/>
    </row>
    <row r="459" spans="1:3" ht="15.75" x14ac:dyDescent="0.25">
      <c r="A459" s="51"/>
      <c r="B459" s="50"/>
      <c r="C459" s="49"/>
    </row>
    <row r="460" spans="1:3" ht="15.75" x14ac:dyDescent="0.25">
      <c r="A460" s="51"/>
      <c r="B460" s="50"/>
      <c r="C460" s="49"/>
    </row>
    <row r="461" spans="1:3" ht="15.75" x14ac:dyDescent="0.25">
      <c r="A461" s="51"/>
      <c r="B461" s="50"/>
      <c r="C461" s="49"/>
    </row>
    <row r="462" spans="1:3" ht="15.75" x14ac:dyDescent="0.25">
      <c r="A462" s="51"/>
      <c r="B462" s="50"/>
      <c r="C462" s="49"/>
    </row>
    <row r="463" spans="1:3" ht="15.75" x14ac:dyDescent="0.25">
      <c r="A463" s="51"/>
      <c r="B463" s="50"/>
      <c r="C463" s="49"/>
    </row>
    <row r="464" spans="1:3" ht="15.75" x14ac:dyDescent="0.25">
      <c r="A464" s="51"/>
      <c r="B464" s="50"/>
      <c r="C464" s="49"/>
    </row>
    <row r="465" spans="1:3" ht="15.75" x14ac:dyDescent="0.25">
      <c r="A465" s="51"/>
      <c r="B465" s="50"/>
      <c r="C465" s="49"/>
    </row>
    <row r="466" spans="1:3" ht="15.75" x14ac:dyDescent="0.25">
      <c r="A466" s="51"/>
      <c r="B466" s="50"/>
      <c r="C466" s="49"/>
    </row>
    <row r="467" spans="1:3" ht="15.75" x14ac:dyDescent="0.25">
      <c r="A467" s="51"/>
      <c r="B467" s="50"/>
      <c r="C467" s="49"/>
    </row>
    <row r="468" spans="1:3" ht="15.75" x14ac:dyDescent="0.25">
      <c r="A468" s="51"/>
      <c r="B468" s="50"/>
      <c r="C468" s="49"/>
    </row>
    <row r="469" spans="1:3" ht="15.75" x14ac:dyDescent="0.25">
      <c r="A469" s="51"/>
      <c r="B469" s="50"/>
      <c r="C469" s="49"/>
    </row>
    <row r="470" spans="1:3" ht="15.75" x14ac:dyDescent="0.25">
      <c r="A470" s="51"/>
      <c r="B470" s="50"/>
      <c r="C470" s="49"/>
    </row>
    <row r="471" spans="1:3" ht="15.75" x14ac:dyDescent="0.25">
      <c r="A471" s="51"/>
      <c r="B471" s="50"/>
      <c r="C471" s="49"/>
    </row>
    <row r="472" spans="1:3" ht="15.75" x14ac:dyDescent="0.25">
      <c r="A472" s="51"/>
      <c r="B472" s="50"/>
      <c r="C472" s="49"/>
    </row>
    <row r="473" spans="1:3" ht="15.75" x14ac:dyDescent="0.25">
      <c r="A473" s="51"/>
      <c r="B473" s="50"/>
      <c r="C473" s="49"/>
    </row>
    <row r="474" spans="1:3" ht="15.75" x14ac:dyDescent="0.25">
      <c r="A474" s="51"/>
      <c r="B474" s="50"/>
      <c r="C474" s="49"/>
    </row>
    <row r="475" spans="1:3" ht="15.75" x14ac:dyDescent="0.25">
      <c r="A475" s="51"/>
      <c r="B475" s="50"/>
      <c r="C475" s="49"/>
    </row>
    <row r="476" spans="1:3" ht="15.75" x14ac:dyDescent="0.25">
      <c r="A476" s="51"/>
      <c r="B476" s="50"/>
      <c r="C476" s="49"/>
    </row>
    <row r="477" spans="1:3" ht="15.75" x14ac:dyDescent="0.25">
      <c r="A477" s="51"/>
      <c r="B477" s="50"/>
      <c r="C477" s="49"/>
    </row>
    <row r="478" spans="1:3" ht="15.75" x14ac:dyDescent="0.25">
      <c r="A478" s="51"/>
      <c r="B478" s="50"/>
      <c r="C478" s="49"/>
    </row>
    <row r="479" spans="1:3" ht="15.75" x14ac:dyDescent="0.25">
      <c r="A479" s="51"/>
      <c r="B479" s="50"/>
      <c r="C479" s="49"/>
    </row>
    <row r="480" spans="1:3" ht="15.75" x14ac:dyDescent="0.25">
      <c r="A480" s="51"/>
      <c r="B480" s="50"/>
      <c r="C480" s="49"/>
    </row>
    <row r="481" spans="1:3" ht="15.75" x14ac:dyDescent="0.25">
      <c r="A481" s="51"/>
      <c r="B481" s="50"/>
      <c r="C481" s="49"/>
    </row>
    <row r="482" spans="1:3" ht="15.75" x14ac:dyDescent="0.25">
      <c r="A482" s="51"/>
      <c r="B482" s="50"/>
      <c r="C482" s="49"/>
    </row>
    <row r="483" spans="1:3" ht="15.75" x14ac:dyDescent="0.25">
      <c r="A483" s="51"/>
      <c r="B483" s="50"/>
      <c r="C483" s="49"/>
    </row>
    <row r="484" spans="1:3" ht="15.75" x14ac:dyDescent="0.25">
      <c r="A484" s="51"/>
      <c r="B484" s="50"/>
      <c r="C484" s="49"/>
    </row>
    <row r="485" spans="1:3" ht="15.75" x14ac:dyDescent="0.25">
      <c r="A485" s="51"/>
      <c r="B485" s="50"/>
      <c r="C485" s="49"/>
    </row>
    <row r="486" spans="1:3" ht="15.75" x14ac:dyDescent="0.25">
      <c r="A486" s="51"/>
      <c r="B486" s="50"/>
      <c r="C486" s="49"/>
    </row>
    <row r="487" spans="1:3" ht="15.75" x14ac:dyDescent="0.25">
      <c r="A487" s="51"/>
      <c r="B487" s="50"/>
      <c r="C487" s="49"/>
    </row>
    <row r="488" spans="1:3" ht="15.75" x14ac:dyDescent="0.25">
      <c r="A488" s="51"/>
      <c r="B488" s="50"/>
      <c r="C488" s="49"/>
    </row>
    <row r="489" spans="1:3" ht="15.75" x14ac:dyDescent="0.25">
      <c r="A489" s="51"/>
      <c r="B489" s="50"/>
      <c r="C489" s="49"/>
    </row>
    <row r="490" spans="1:3" ht="15.75" x14ac:dyDescent="0.25">
      <c r="A490" s="51"/>
      <c r="B490" s="50"/>
      <c r="C490" s="49"/>
    </row>
    <row r="491" spans="1:3" ht="15.75" x14ac:dyDescent="0.25">
      <c r="A491" s="51"/>
      <c r="B491" s="50"/>
      <c r="C491" s="49"/>
    </row>
    <row r="492" spans="1:3" ht="15.75" x14ac:dyDescent="0.25">
      <c r="A492" s="51"/>
      <c r="B492" s="50"/>
      <c r="C492" s="49"/>
    </row>
    <row r="493" spans="1:3" ht="15.75" x14ac:dyDescent="0.25">
      <c r="A493" s="51"/>
      <c r="B493" s="50"/>
      <c r="C493" s="49"/>
    </row>
    <row r="494" spans="1:3" ht="15.75" x14ac:dyDescent="0.25">
      <c r="A494" s="51"/>
      <c r="B494" s="50"/>
      <c r="C494" s="49"/>
    </row>
    <row r="495" spans="1:3" ht="15.75" x14ac:dyDescent="0.25">
      <c r="A495" s="51"/>
      <c r="B495" s="50"/>
      <c r="C495" s="49"/>
    </row>
    <row r="496" spans="1:3" ht="15.75" x14ac:dyDescent="0.25">
      <c r="A496" s="51"/>
      <c r="B496" s="50"/>
      <c r="C496" s="49"/>
    </row>
    <row r="497" spans="1:3" ht="15.75" x14ac:dyDescent="0.25">
      <c r="A497" s="51"/>
      <c r="B497" s="50"/>
      <c r="C497" s="49"/>
    </row>
    <row r="498" spans="1:3" ht="15.75" x14ac:dyDescent="0.25">
      <c r="A498" s="51"/>
      <c r="B498" s="50"/>
      <c r="C498" s="49"/>
    </row>
    <row r="499" spans="1:3" ht="15.75" x14ac:dyDescent="0.25">
      <c r="A499" s="51"/>
      <c r="B499" s="50"/>
      <c r="C499" s="49"/>
    </row>
    <row r="500" spans="1:3" ht="15.75" x14ac:dyDescent="0.25">
      <c r="A500" s="51"/>
      <c r="B500" s="50"/>
      <c r="C500" s="49"/>
    </row>
    <row r="501" spans="1:3" ht="15.75" x14ac:dyDescent="0.25">
      <c r="A501" s="51"/>
      <c r="B501" s="50"/>
      <c r="C501" s="49"/>
    </row>
    <row r="502" spans="1:3" ht="15.75" x14ac:dyDescent="0.25">
      <c r="A502" s="51"/>
      <c r="B502" s="50"/>
      <c r="C502" s="49"/>
    </row>
    <row r="503" spans="1:3" ht="15.75" x14ac:dyDescent="0.25">
      <c r="A503" s="51"/>
      <c r="B503" s="50"/>
      <c r="C503" s="49"/>
    </row>
    <row r="504" spans="1:3" ht="15.75" x14ac:dyDescent="0.25">
      <c r="A504" s="51"/>
      <c r="B504" s="50"/>
      <c r="C504" s="49"/>
    </row>
    <row r="505" spans="1:3" ht="15.75" x14ac:dyDescent="0.25">
      <c r="A505" s="51"/>
      <c r="B505" s="50"/>
      <c r="C505" s="49"/>
    </row>
    <row r="506" spans="1:3" ht="15.75" x14ac:dyDescent="0.25">
      <c r="A506" s="51"/>
      <c r="B506" s="50"/>
      <c r="C506" s="49"/>
    </row>
    <row r="507" spans="1:3" ht="15.75" x14ac:dyDescent="0.25">
      <c r="A507" s="51"/>
      <c r="B507" s="50"/>
      <c r="C507" s="49"/>
    </row>
    <row r="508" spans="1:3" ht="15.75" x14ac:dyDescent="0.25">
      <c r="A508" s="51"/>
      <c r="B508" s="50"/>
      <c r="C508" s="49"/>
    </row>
    <row r="509" spans="1:3" ht="15.75" x14ac:dyDescent="0.25">
      <c r="A509" s="51"/>
      <c r="B509" s="50"/>
      <c r="C509" s="49"/>
    </row>
    <row r="510" spans="1:3" ht="15.75" x14ac:dyDescent="0.25">
      <c r="A510" s="51"/>
      <c r="B510" s="50"/>
      <c r="C510" s="49"/>
    </row>
    <row r="511" spans="1:3" ht="15.75" x14ac:dyDescent="0.25">
      <c r="A511" s="51"/>
      <c r="B511" s="50"/>
      <c r="C511" s="49"/>
    </row>
    <row r="512" spans="1:3" ht="15.75" x14ac:dyDescent="0.25">
      <c r="A512" s="51"/>
      <c r="B512" s="50"/>
      <c r="C512" s="49"/>
    </row>
    <row r="513" spans="1:3" ht="15.75" x14ac:dyDescent="0.25">
      <c r="A513" s="51"/>
      <c r="B513" s="50"/>
      <c r="C513" s="49"/>
    </row>
    <row r="514" spans="1:3" ht="15.75" x14ac:dyDescent="0.25">
      <c r="A514" s="51"/>
      <c r="B514" s="50"/>
      <c r="C514" s="49"/>
    </row>
    <row r="515" spans="1:3" ht="15.75" x14ac:dyDescent="0.25">
      <c r="A515" s="51"/>
      <c r="B515" s="50"/>
      <c r="C515" s="49"/>
    </row>
    <row r="516" spans="1:3" ht="15.75" x14ac:dyDescent="0.25">
      <c r="A516" s="51"/>
      <c r="B516" s="50"/>
      <c r="C516" s="49"/>
    </row>
    <row r="517" spans="1:3" ht="15.75" x14ac:dyDescent="0.25">
      <c r="A517" s="51"/>
      <c r="B517" s="50"/>
      <c r="C517" s="49"/>
    </row>
    <row r="518" spans="1:3" ht="15.75" x14ac:dyDescent="0.25">
      <c r="A518" s="51"/>
      <c r="B518" s="50"/>
      <c r="C518" s="49"/>
    </row>
    <row r="519" spans="1:3" ht="15.75" x14ac:dyDescent="0.25">
      <c r="A519" s="51"/>
      <c r="B519" s="50"/>
      <c r="C519" s="49"/>
    </row>
    <row r="520" spans="1:3" ht="15.75" x14ac:dyDescent="0.25">
      <c r="A520" s="51"/>
      <c r="B520" s="50"/>
      <c r="C520" s="49"/>
    </row>
    <row r="521" spans="1:3" ht="15.75" x14ac:dyDescent="0.25">
      <c r="A521" s="51"/>
      <c r="B521" s="50"/>
      <c r="C521" s="49"/>
    </row>
    <row r="522" spans="1:3" ht="15.75" x14ac:dyDescent="0.25">
      <c r="A522" s="51"/>
      <c r="B522" s="50"/>
      <c r="C522" s="49"/>
    </row>
    <row r="523" spans="1:3" ht="15.75" x14ac:dyDescent="0.25">
      <c r="A523" s="51"/>
      <c r="B523" s="50"/>
      <c r="C523" s="49"/>
    </row>
    <row r="524" spans="1:3" ht="15.75" x14ac:dyDescent="0.25">
      <c r="A524" s="51"/>
      <c r="B524" s="50"/>
      <c r="C524" s="49"/>
    </row>
    <row r="525" spans="1:3" ht="15.75" x14ac:dyDescent="0.25">
      <c r="A525" s="51"/>
      <c r="B525" s="50"/>
      <c r="C525" s="49"/>
    </row>
    <row r="526" spans="1:3" ht="15.75" x14ac:dyDescent="0.25">
      <c r="A526" s="51"/>
      <c r="B526" s="50"/>
      <c r="C526" s="49"/>
    </row>
    <row r="527" spans="1:3" ht="15.75" x14ac:dyDescent="0.25">
      <c r="A527" s="51"/>
      <c r="B527" s="50"/>
      <c r="C527" s="49"/>
    </row>
    <row r="528" spans="1:3" ht="15.75" x14ac:dyDescent="0.25">
      <c r="A528" s="51"/>
      <c r="B528" s="50"/>
      <c r="C528" s="49"/>
    </row>
    <row r="529" spans="1:3" ht="15.75" x14ac:dyDescent="0.25">
      <c r="A529" s="51"/>
      <c r="B529" s="50"/>
      <c r="C529" s="49"/>
    </row>
    <row r="530" spans="1:3" ht="15.75" x14ac:dyDescent="0.25">
      <c r="A530" s="51"/>
      <c r="B530" s="50"/>
      <c r="C530" s="49"/>
    </row>
    <row r="531" spans="1:3" ht="15.75" x14ac:dyDescent="0.25">
      <c r="A531" s="51"/>
      <c r="B531" s="50"/>
      <c r="C531" s="49"/>
    </row>
    <row r="532" spans="1:3" ht="15.75" x14ac:dyDescent="0.25">
      <c r="A532" s="51"/>
      <c r="B532" s="50"/>
      <c r="C532" s="49"/>
    </row>
    <row r="533" spans="1:3" ht="15.75" x14ac:dyDescent="0.25">
      <c r="A533" s="51"/>
      <c r="B533" s="50"/>
      <c r="C533" s="49"/>
    </row>
    <row r="534" spans="1:3" ht="15.75" x14ac:dyDescent="0.25">
      <c r="A534" s="51"/>
      <c r="B534" s="50"/>
      <c r="C534" s="49"/>
    </row>
    <row r="535" spans="1:3" ht="15.75" x14ac:dyDescent="0.25">
      <c r="A535" s="51"/>
      <c r="B535" s="50"/>
      <c r="C535" s="49"/>
    </row>
    <row r="536" spans="1:3" ht="15.75" x14ac:dyDescent="0.25">
      <c r="A536" s="51"/>
      <c r="B536" s="50"/>
      <c r="C536" s="49"/>
    </row>
    <row r="537" spans="1:3" ht="15.75" x14ac:dyDescent="0.25">
      <c r="A537" s="51"/>
      <c r="B537" s="50"/>
      <c r="C537" s="49"/>
    </row>
    <row r="538" spans="1:3" ht="15.75" x14ac:dyDescent="0.25">
      <c r="A538" s="51"/>
      <c r="B538" s="50"/>
      <c r="C538" s="49"/>
    </row>
    <row r="539" spans="1:3" ht="15.75" x14ac:dyDescent="0.25">
      <c r="A539" s="51"/>
      <c r="B539" s="50"/>
      <c r="C539" s="49"/>
    </row>
    <row r="540" spans="1:3" ht="15.75" x14ac:dyDescent="0.25">
      <c r="A540" s="51"/>
      <c r="B540" s="50"/>
      <c r="C540" s="49"/>
    </row>
    <row r="541" spans="1:3" ht="15.75" x14ac:dyDescent="0.25">
      <c r="A541" s="51"/>
      <c r="B541" s="50"/>
      <c r="C541" s="49"/>
    </row>
    <row r="542" spans="1:3" ht="15.75" x14ac:dyDescent="0.25">
      <c r="A542" s="51"/>
      <c r="B542" s="50"/>
      <c r="C542" s="49"/>
    </row>
    <row r="543" spans="1:3" ht="15.75" x14ac:dyDescent="0.25">
      <c r="A543" s="51"/>
      <c r="B543" s="50"/>
      <c r="C543" s="49"/>
    </row>
    <row r="544" spans="1:3" ht="15.75" x14ac:dyDescent="0.25">
      <c r="A544" s="51"/>
      <c r="B544" s="50"/>
      <c r="C544" s="49"/>
    </row>
    <row r="545" spans="1:3" ht="15.75" x14ac:dyDescent="0.25">
      <c r="A545" s="51"/>
      <c r="B545" s="50"/>
      <c r="C545" s="49"/>
    </row>
    <row r="546" spans="1:3" ht="15.75" x14ac:dyDescent="0.25">
      <c r="A546" s="51"/>
      <c r="B546" s="50"/>
      <c r="C546" s="49"/>
    </row>
    <row r="547" spans="1:3" ht="15.75" x14ac:dyDescent="0.25">
      <c r="A547" s="51"/>
      <c r="B547" s="50"/>
      <c r="C547" s="49"/>
    </row>
    <row r="548" spans="1:3" ht="15.75" x14ac:dyDescent="0.25">
      <c r="A548" s="51"/>
      <c r="B548" s="50"/>
      <c r="C548" s="49"/>
    </row>
    <row r="549" spans="1:3" ht="15.75" x14ac:dyDescent="0.25">
      <c r="A549" s="51"/>
      <c r="B549" s="50"/>
      <c r="C549" s="49"/>
    </row>
    <row r="550" spans="1:3" ht="15.75" x14ac:dyDescent="0.25">
      <c r="A550" s="51"/>
      <c r="B550" s="50"/>
      <c r="C550" s="49"/>
    </row>
    <row r="551" spans="1:3" ht="15.75" x14ac:dyDescent="0.25">
      <c r="A551" s="51"/>
      <c r="B551" s="50"/>
      <c r="C551" s="49"/>
    </row>
    <row r="552" spans="1:3" ht="15.75" x14ac:dyDescent="0.25">
      <c r="A552" s="51"/>
      <c r="B552" s="50"/>
      <c r="C552" s="49"/>
    </row>
    <row r="553" spans="1:3" ht="15.75" x14ac:dyDescent="0.25">
      <c r="A553" s="51"/>
      <c r="B553" s="50"/>
      <c r="C553" s="49"/>
    </row>
    <row r="554" spans="1:3" ht="15.75" x14ac:dyDescent="0.25">
      <c r="A554" s="51"/>
      <c r="B554" s="50"/>
      <c r="C554" s="49"/>
    </row>
    <row r="555" spans="1:3" ht="15.75" x14ac:dyDescent="0.25">
      <c r="A555" s="51"/>
      <c r="B555" s="50"/>
      <c r="C555" s="49"/>
    </row>
    <row r="556" spans="1:3" ht="15.75" x14ac:dyDescent="0.25">
      <c r="A556" s="51"/>
      <c r="B556" s="50"/>
      <c r="C556" s="49"/>
    </row>
    <row r="557" spans="1:3" ht="15.75" x14ac:dyDescent="0.25">
      <c r="A557" s="51"/>
      <c r="B557" s="50"/>
      <c r="C557" s="49"/>
    </row>
    <row r="558" spans="1:3" ht="15.75" x14ac:dyDescent="0.25">
      <c r="A558" s="51"/>
      <c r="B558" s="50"/>
      <c r="C558" s="49"/>
    </row>
    <row r="559" spans="1:3" ht="15.75" x14ac:dyDescent="0.25">
      <c r="A559" s="51"/>
      <c r="B559" s="50"/>
      <c r="C559" s="49"/>
    </row>
    <row r="560" spans="1:3" ht="15.75" x14ac:dyDescent="0.25">
      <c r="A560" s="51"/>
      <c r="B560" s="50"/>
      <c r="C560" s="49"/>
    </row>
    <row r="561" spans="1:3" ht="15.75" x14ac:dyDescent="0.25">
      <c r="A561" s="51"/>
      <c r="B561" s="50"/>
      <c r="C561" s="49"/>
    </row>
    <row r="562" spans="1:3" ht="15.75" x14ac:dyDescent="0.25">
      <c r="A562" s="51"/>
      <c r="B562" s="50"/>
      <c r="C562" s="49"/>
    </row>
    <row r="563" spans="1:3" ht="15.75" x14ac:dyDescent="0.25">
      <c r="A563" s="51"/>
      <c r="B563" s="50"/>
      <c r="C563" s="49"/>
    </row>
    <row r="564" spans="1:3" ht="15.75" x14ac:dyDescent="0.25">
      <c r="A564" s="51"/>
      <c r="B564" s="50"/>
      <c r="C564" s="49"/>
    </row>
    <row r="565" spans="1:3" ht="15.75" x14ac:dyDescent="0.25">
      <c r="A565" s="51"/>
      <c r="B565" s="50"/>
      <c r="C565" s="49"/>
    </row>
    <row r="566" spans="1:3" ht="15.75" x14ac:dyDescent="0.25">
      <c r="A566" s="51"/>
      <c r="B566" s="50"/>
      <c r="C566" s="49"/>
    </row>
    <row r="567" spans="1:3" ht="15.75" x14ac:dyDescent="0.25">
      <c r="A567" s="51"/>
      <c r="B567" s="50"/>
      <c r="C567" s="49"/>
    </row>
    <row r="568" spans="1:3" ht="15.75" x14ac:dyDescent="0.25">
      <c r="A568" s="51"/>
      <c r="B568" s="50"/>
      <c r="C568" s="49"/>
    </row>
    <row r="569" spans="1:3" ht="15.75" x14ac:dyDescent="0.25">
      <c r="A569" s="51"/>
      <c r="B569" s="50"/>
      <c r="C569" s="49"/>
    </row>
    <row r="570" spans="1:3" ht="15.75" x14ac:dyDescent="0.25">
      <c r="A570" s="51"/>
      <c r="B570" s="50"/>
      <c r="C570" s="49"/>
    </row>
    <row r="571" spans="1:3" ht="15.75" x14ac:dyDescent="0.25">
      <c r="A571" s="51"/>
      <c r="B571" s="50"/>
      <c r="C571" s="49"/>
    </row>
    <row r="572" spans="1:3" ht="15.75" x14ac:dyDescent="0.25">
      <c r="A572" s="51"/>
      <c r="B572" s="50"/>
      <c r="C572" s="49"/>
    </row>
    <row r="573" spans="1:3" ht="15.75" x14ac:dyDescent="0.25">
      <c r="A573" s="51"/>
      <c r="B573" s="50"/>
      <c r="C573" s="49"/>
    </row>
    <row r="574" spans="1:3" ht="15.75" x14ac:dyDescent="0.25">
      <c r="A574" s="51"/>
      <c r="B574" s="50"/>
      <c r="C574" s="49"/>
    </row>
    <row r="575" spans="1:3" ht="15.75" x14ac:dyDescent="0.25">
      <c r="A575" s="51"/>
      <c r="B575" s="50"/>
      <c r="C575" s="49"/>
    </row>
    <row r="576" spans="1:3" ht="15.75" x14ac:dyDescent="0.25">
      <c r="A576" s="51"/>
      <c r="B576" s="50"/>
      <c r="C576" s="49"/>
    </row>
    <row r="577" spans="1:3" ht="15.75" x14ac:dyDescent="0.25">
      <c r="A577" s="51"/>
      <c r="B577" s="50"/>
      <c r="C577" s="49"/>
    </row>
    <row r="578" spans="1:3" ht="15.75" x14ac:dyDescent="0.25">
      <c r="A578" s="51"/>
      <c r="B578" s="50"/>
      <c r="C578" s="49"/>
    </row>
    <row r="579" spans="1:3" ht="15.75" x14ac:dyDescent="0.25">
      <c r="A579" s="51"/>
      <c r="B579" s="50"/>
      <c r="C579" s="49"/>
    </row>
    <row r="580" spans="1:3" ht="15.75" x14ac:dyDescent="0.25">
      <c r="A580" s="51"/>
      <c r="B580" s="50"/>
      <c r="C580" s="49"/>
    </row>
    <row r="581" spans="1:3" ht="15.75" x14ac:dyDescent="0.25">
      <c r="A581" s="51"/>
      <c r="B581" s="50"/>
      <c r="C581" s="49"/>
    </row>
    <row r="582" spans="1:3" ht="15.75" x14ac:dyDescent="0.25">
      <c r="A582" s="51"/>
      <c r="B582" s="50"/>
      <c r="C582" s="49"/>
    </row>
    <row r="583" spans="1:3" ht="15.75" x14ac:dyDescent="0.25">
      <c r="A583" s="51"/>
      <c r="B583" s="50"/>
      <c r="C583" s="49"/>
    </row>
    <row r="584" spans="1:3" ht="15.75" x14ac:dyDescent="0.25">
      <c r="A584" s="51"/>
      <c r="B584" s="50"/>
      <c r="C584" s="49"/>
    </row>
    <row r="585" spans="1:3" ht="15.75" x14ac:dyDescent="0.25">
      <c r="A585" s="51"/>
      <c r="B585" s="50"/>
      <c r="C585" s="49"/>
    </row>
    <row r="586" spans="1:3" ht="15.75" x14ac:dyDescent="0.25">
      <c r="A586" s="51"/>
      <c r="B586" s="50"/>
      <c r="C586" s="49"/>
    </row>
    <row r="587" spans="1:3" ht="15.75" x14ac:dyDescent="0.25">
      <c r="A587" s="51"/>
      <c r="B587" s="50"/>
      <c r="C587" s="49"/>
    </row>
    <row r="588" spans="1:3" ht="15.75" x14ac:dyDescent="0.25">
      <c r="A588" s="51"/>
      <c r="B588" s="50"/>
      <c r="C588" s="49"/>
    </row>
    <row r="589" spans="1:3" ht="15.75" x14ac:dyDescent="0.25">
      <c r="A589" s="51"/>
      <c r="B589" s="50"/>
      <c r="C589" s="49"/>
    </row>
    <row r="590" spans="1:3" ht="15.75" x14ac:dyDescent="0.25">
      <c r="A590" s="51"/>
      <c r="B590" s="50"/>
      <c r="C590" s="49"/>
    </row>
    <row r="591" spans="1:3" ht="15.75" x14ac:dyDescent="0.25">
      <c r="A591" s="51"/>
      <c r="B591" s="50"/>
      <c r="C591" s="49"/>
    </row>
    <row r="592" spans="1:3" ht="15.75" x14ac:dyDescent="0.25">
      <c r="A592" s="51"/>
      <c r="B592" s="50"/>
      <c r="C592" s="49"/>
    </row>
    <row r="593" spans="1:3" ht="15.75" x14ac:dyDescent="0.25">
      <c r="A593" s="51"/>
      <c r="B593" s="50"/>
      <c r="C593" s="49"/>
    </row>
    <row r="594" spans="1:3" ht="15.75" x14ac:dyDescent="0.25">
      <c r="A594" s="51"/>
      <c r="B594" s="50"/>
      <c r="C594" s="49"/>
    </row>
    <row r="595" spans="1:3" ht="15.75" x14ac:dyDescent="0.25">
      <c r="A595" s="51"/>
      <c r="B595" s="50"/>
      <c r="C595" s="49"/>
    </row>
    <row r="596" spans="1:3" ht="15.75" x14ac:dyDescent="0.25">
      <c r="A596" s="51"/>
      <c r="B596" s="50"/>
      <c r="C596" s="49"/>
    </row>
    <row r="597" spans="1:3" ht="15.75" x14ac:dyDescent="0.25">
      <c r="A597" s="51"/>
      <c r="B597" s="50"/>
      <c r="C597" s="49"/>
    </row>
    <row r="598" spans="1:3" ht="15.75" x14ac:dyDescent="0.25">
      <c r="A598" s="51"/>
      <c r="B598" s="50"/>
      <c r="C598" s="49"/>
    </row>
    <row r="599" spans="1:3" ht="15.75" x14ac:dyDescent="0.25">
      <c r="A599" s="51"/>
      <c r="B599" s="50"/>
      <c r="C599" s="49"/>
    </row>
    <row r="600" spans="1:3" ht="15.75" x14ac:dyDescent="0.25">
      <c r="A600" s="51"/>
      <c r="B600" s="50"/>
      <c r="C600" s="49"/>
    </row>
    <row r="601" spans="1:3" ht="15.75" x14ac:dyDescent="0.25">
      <c r="A601" s="51"/>
      <c r="B601" s="50"/>
      <c r="C601" s="49"/>
    </row>
    <row r="602" spans="1:3" ht="15.75" x14ac:dyDescent="0.25">
      <c r="A602" s="51"/>
      <c r="B602" s="50"/>
      <c r="C602" s="49"/>
    </row>
    <row r="603" spans="1:3" ht="15.75" x14ac:dyDescent="0.25">
      <c r="A603" s="51"/>
      <c r="B603" s="50"/>
      <c r="C603" s="49"/>
    </row>
    <row r="604" spans="1:3" ht="15.75" x14ac:dyDescent="0.25">
      <c r="A604" s="51"/>
      <c r="B604" s="50"/>
      <c r="C604" s="49"/>
    </row>
    <row r="605" spans="1:3" ht="15.75" x14ac:dyDescent="0.25">
      <c r="A605" s="51"/>
      <c r="B605" s="50"/>
      <c r="C605" s="49"/>
    </row>
    <row r="606" spans="1:3" ht="15.75" x14ac:dyDescent="0.25">
      <c r="A606" s="51"/>
      <c r="B606" s="50"/>
      <c r="C606" s="49"/>
    </row>
    <row r="607" spans="1:3" ht="15.75" x14ac:dyDescent="0.25">
      <c r="A607" s="51"/>
      <c r="B607" s="50"/>
      <c r="C607" s="49"/>
    </row>
    <row r="608" spans="1:3" ht="15.75" x14ac:dyDescent="0.25">
      <c r="A608" s="51"/>
      <c r="B608" s="50"/>
      <c r="C608" s="49"/>
    </row>
    <row r="609" spans="1:3" ht="15.75" x14ac:dyDescent="0.25">
      <c r="A609" s="51"/>
      <c r="B609" s="50"/>
      <c r="C609" s="49"/>
    </row>
    <row r="610" spans="1:3" ht="15.75" x14ac:dyDescent="0.25">
      <c r="A610" s="51"/>
      <c r="B610" s="50"/>
      <c r="C610" s="49"/>
    </row>
    <row r="611" spans="1:3" ht="15.75" x14ac:dyDescent="0.25">
      <c r="A611" s="51"/>
      <c r="B611" s="50"/>
      <c r="C611" s="49"/>
    </row>
    <row r="612" spans="1:3" ht="15.75" x14ac:dyDescent="0.25">
      <c r="A612" s="51"/>
      <c r="B612" s="50"/>
      <c r="C612" s="49"/>
    </row>
    <row r="613" spans="1:3" ht="15.75" x14ac:dyDescent="0.25">
      <c r="A613" s="51"/>
      <c r="B613" s="50"/>
      <c r="C613" s="49"/>
    </row>
    <row r="614" spans="1:3" ht="15.75" x14ac:dyDescent="0.25">
      <c r="A614" s="51"/>
      <c r="B614" s="50"/>
      <c r="C614" s="49"/>
    </row>
    <row r="615" spans="1:3" ht="15.75" x14ac:dyDescent="0.25">
      <c r="A615" s="51"/>
      <c r="B615" s="50"/>
      <c r="C615" s="49"/>
    </row>
    <row r="616" spans="1:3" ht="15.75" x14ac:dyDescent="0.25">
      <c r="A616" s="51"/>
      <c r="B616" s="50"/>
      <c r="C616" s="49"/>
    </row>
    <row r="617" spans="1:3" ht="15.75" x14ac:dyDescent="0.25">
      <c r="A617" s="51"/>
      <c r="B617" s="50"/>
      <c r="C617" s="49"/>
    </row>
    <row r="618" spans="1:3" ht="15.75" x14ac:dyDescent="0.25">
      <c r="A618" s="51"/>
      <c r="B618" s="50"/>
      <c r="C618" s="49"/>
    </row>
    <row r="619" spans="1:3" ht="15.75" x14ac:dyDescent="0.25">
      <c r="A619" s="51"/>
      <c r="B619" s="50"/>
      <c r="C619" s="49"/>
    </row>
    <row r="620" spans="1:3" ht="15.75" x14ac:dyDescent="0.25">
      <c r="A620" s="51"/>
      <c r="B620" s="50"/>
      <c r="C620" s="49"/>
    </row>
    <row r="621" spans="1:3" ht="15.75" x14ac:dyDescent="0.25">
      <c r="A621" s="51"/>
      <c r="B621" s="50"/>
      <c r="C621" s="49"/>
    </row>
    <row r="622" spans="1:3" ht="15.75" x14ac:dyDescent="0.25">
      <c r="A622" s="51"/>
      <c r="B622" s="50"/>
      <c r="C622" s="49"/>
    </row>
    <row r="623" spans="1:3" ht="15.75" x14ac:dyDescent="0.25">
      <c r="A623" s="51"/>
      <c r="B623" s="50"/>
      <c r="C623" s="49"/>
    </row>
    <row r="624" spans="1:3" ht="15.75" x14ac:dyDescent="0.25">
      <c r="A624" s="51"/>
      <c r="B624" s="50"/>
      <c r="C624" s="49"/>
    </row>
    <row r="625" spans="1:3" ht="15.75" x14ac:dyDescent="0.25">
      <c r="A625" s="51"/>
      <c r="B625" s="50"/>
      <c r="C625" s="49"/>
    </row>
    <row r="626" spans="1:3" ht="15.75" x14ac:dyDescent="0.25">
      <c r="A626" s="51"/>
      <c r="B626" s="50"/>
      <c r="C626" s="49"/>
    </row>
    <row r="627" spans="1:3" ht="15.75" x14ac:dyDescent="0.25">
      <c r="A627" s="51"/>
      <c r="B627" s="50"/>
      <c r="C627" s="49"/>
    </row>
    <row r="628" spans="1:3" ht="15.75" x14ac:dyDescent="0.25">
      <c r="A628" s="51"/>
      <c r="B628" s="50"/>
      <c r="C628" s="49"/>
    </row>
    <row r="629" spans="1:3" ht="15.75" x14ac:dyDescent="0.25">
      <c r="A629" s="51"/>
      <c r="B629" s="50"/>
      <c r="C629" s="49"/>
    </row>
    <row r="630" spans="1:3" ht="15.75" x14ac:dyDescent="0.25">
      <c r="A630" s="51"/>
      <c r="B630" s="50"/>
      <c r="C630" s="49"/>
    </row>
    <row r="631" spans="1:3" ht="15.75" x14ac:dyDescent="0.25">
      <c r="A631" s="51"/>
      <c r="B631" s="50"/>
      <c r="C631" s="49"/>
    </row>
    <row r="632" spans="1:3" ht="15.75" x14ac:dyDescent="0.25">
      <c r="A632" s="51"/>
      <c r="B632" s="50"/>
      <c r="C632" s="49"/>
    </row>
    <row r="633" spans="1:3" ht="15.75" x14ac:dyDescent="0.25">
      <c r="A633" s="51"/>
      <c r="B633" s="50"/>
      <c r="C633" s="49"/>
    </row>
    <row r="634" spans="1:3" ht="15.75" x14ac:dyDescent="0.25">
      <c r="A634" s="51"/>
      <c r="B634" s="50"/>
      <c r="C634" s="49"/>
    </row>
    <row r="635" spans="1:3" ht="15.75" x14ac:dyDescent="0.25">
      <c r="A635" s="51"/>
      <c r="B635" s="50"/>
      <c r="C635" s="49"/>
    </row>
    <row r="636" spans="1:3" ht="15.75" x14ac:dyDescent="0.25">
      <c r="A636" s="51"/>
      <c r="B636" s="50"/>
      <c r="C636" s="49"/>
    </row>
    <row r="637" spans="1:3" ht="15.75" x14ac:dyDescent="0.25">
      <c r="A637" s="51"/>
      <c r="B637" s="50"/>
      <c r="C637" s="49"/>
    </row>
    <row r="638" spans="1:3" ht="15.75" x14ac:dyDescent="0.25">
      <c r="A638" s="51"/>
      <c r="B638" s="50"/>
      <c r="C638" s="49"/>
    </row>
    <row r="639" spans="1:3" ht="15.75" x14ac:dyDescent="0.25">
      <c r="A639" s="51"/>
      <c r="B639" s="50"/>
      <c r="C639" s="49"/>
    </row>
    <row r="640" spans="1:3" ht="15.75" x14ac:dyDescent="0.25">
      <c r="A640" s="51"/>
      <c r="B640" s="50"/>
      <c r="C640" s="49"/>
    </row>
    <row r="641" spans="1:3" ht="15.75" x14ac:dyDescent="0.25">
      <c r="A641" s="51"/>
      <c r="B641" s="50"/>
      <c r="C641" s="49"/>
    </row>
    <row r="642" spans="1:3" ht="15.75" x14ac:dyDescent="0.25">
      <c r="A642" s="51"/>
      <c r="B642" s="50"/>
      <c r="C642" s="49"/>
    </row>
    <row r="643" spans="1:3" ht="15.75" x14ac:dyDescent="0.25">
      <c r="A643" s="51"/>
      <c r="B643" s="50"/>
      <c r="C643" s="49"/>
    </row>
    <row r="644" spans="1:3" ht="15.75" x14ac:dyDescent="0.25">
      <c r="A644" s="51"/>
      <c r="B644" s="50"/>
      <c r="C644" s="49"/>
    </row>
    <row r="645" spans="1:3" ht="15.75" x14ac:dyDescent="0.25">
      <c r="A645" s="51"/>
      <c r="B645" s="50"/>
      <c r="C645" s="49"/>
    </row>
    <row r="646" spans="1:3" ht="15.75" x14ac:dyDescent="0.25">
      <c r="A646" s="51"/>
      <c r="B646" s="50"/>
      <c r="C646" s="49"/>
    </row>
    <row r="647" spans="1:3" ht="15.75" x14ac:dyDescent="0.25">
      <c r="A647" s="51"/>
      <c r="B647" s="50"/>
      <c r="C647" s="49"/>
    </row>
    <row r="648" spans="1:3" ht="15.75" x14ac:dyDescent="0.25">
      <c r="A648" s="51"/>
      <c r="B648" s="50"/>
      <c r="C648" s="49"/>
    </row>
    <row r="649" spans="1:3" ht="15.75" x14ac:dyDescent="0.25">
      <c r="A649" s="51"/>
      <c r="B649" s="50"/>
      <c r="C649" s="49"/>
    </row>
    <row r="650" spans="1:3" ht="15.75" x14ac:dyDescent="0.25">
      <c r="A650" s="51"/>
      <c r="B650" s="50"/>
      <c r="C650" s="49"/>
    </row>
    <row r="651" spans="1:3" ht="15.75" x14ac:dyDescent="0.25">
      <c r="A651" s="51"/>
      <c r="B651" s="50"/>
      <c r="C651" s="49"/>
    </row>
    <row r="652" spans="1:3" ht="15.75" x14ac:dyDescent="0.25">
      <c r="A652" s="51"/>
      <c r="B652" s="50"/>
      <c r="C652" s="49"/>
    </row>
    <row r="653" spans="1:3" ht="15.75" x14ac:dyDescent="0.25">
      <c r="A653" s="51"/>
      <c r="B653" s="50"/>
      <c r="C653" s="49"/>
    </row>
    <row r="654" spans="1:3" ht="15.75" x14ac:dyDescent="0.25">
      <c r="A654" s="51"/>
      <c r="B654" s="50"/>
      <c r="C654" s="49"/>
    </row>
    <row r="655" spans="1:3" ht="15.75" x14ac:dyDescent="0.25">
      <c r="A655" s="51"/>
      <c r="B655" s="50"/>
      <c r="C655" s="49"/>
    </row>
    <row r="656" spans="1:3" ht="15.75" x14ac:dyDescent="0.25">
      <c r="A656" s="51"/>
      <c r="B656" s="50"/>
      <c r="C656" s="49"/>
    </row>
    <row r="657" spans="1:3" ht="15.75" x14ac:dyDescent="0.25">
      <c r="A657" s="51"/>
      <c r="B657" s="50"/>
      <c r="C657" s="49"/>
    </row>
    <row r="658" spans="1:3" ht="15.75" x14ac:dyDescent="0.25">
      <c r="A658" s="51"/>
      <c r="B658" s="50"/>
      <c r="C658" s="49"/>
    </row>
    <row r="659" spans="1:3" ht="15.75" x14ac:dyDescent="0.25">
      <c r="A659" s="51"/>
      <c r="B659" s="50"/>
      <c r="C659" s="49"/>
    </row>
    <row r="660" spans="1:3" ht="15.75" x14ac:dyDescent="0.25">
      <c r="A660" s="51"/>
      <c r="B660" s="50"/>
      <c r="C660" s="49"/>
    </row>
    <row r="661" spans="1:3" ht="15.75" x14ac:dyDescent="0.25">
      <c r="A661" s="51"/>
      <c r="B661" s="50"/>
      <c r="C661" s="49"/>
    </row>
    <row r="662" spans="1:3" ht="15.75" x14ac:dyDescent="0.25">
      <c r="A662" s="51"/>
      <c r="B662" s="50"/>
      <c r="C662" s="49"/>
    </row>
    <row r="663" spans="1:3" ht="15.75" x14ac:dyDescent="0.25">
      <c r="A663" s="51"/>
      <c r="B663" s="50"/>
      <c r="C663" s="49"/>
    </row>
    <row r="664" spans="1:3" ht="15.75" x14ac:dyDescent="0.25">
      <c r="A664" s="51"/>
      <c r="B664" s="50"/>
      <c r="C664" s="49"/>
    </row>
    <row r="665" spans="1:3" ht="15.75" x14ac:dyDescent="0.25">
      <c r="A665" s="51"/>
      <c r="B665" s="50"/>
      <c r="C665" s="49"/>
    </row>
    <row r="666" spans="1:3" ht="15.75" x14ac:dyDescent="0.25">
      <c r="A666" s="51"/>
      <c r="B666" s="50"/>
      <c r="C666" s="49"/>
    </row>
    <row r="667" spans="1:3" ht="15.75" x14ac:dyDescent="0.25">
      <c r="A667" s="51"/>
      <c r="B667" s="50"/>
      <c r="C667" s="49"/>
    </row>
    <row r="668" spans="1:3" ht="15.75" x14ac:dyDescent="0.25">
      <c r="A668" s="51"/>
      <c r="B668" s="50"/>
      <c r="C668" s="49"/>
    </row>
    <row r="669" spans="1:3" ht="15.75" x14ac:dyDescent="0.25">
      <c r="A669" s="51"/>
      <c r="B669" s="50"/>
      <c r="C669" s="49"/>
    </row>
    <row r="670" spans="1:3" ht="15.75" x14ac:dyDescent="0.25">
      <c r="A670" s="51"/>
      <c r="B670" s="50"/>
      <c r="C670" s="49"/>
    </row>
    <row r="671" spans="1:3" ht="15.75" x14ac:dyDescent="0.25">
      <c r="A671" s="51"/>
      <c r="B671" s="50"/>
      <c r="C671" s="49"/>
    </row>
    <row r="672" spans="1:3" ht="15.75" x14ac:dyDescent="0.25">
      <c r="A672" s="51"/>
      <c r="B672" s="50"/>
      <c r="C672" s="49"/>
    </row>
    <row r="673" spans="1:3" ht="15.75" x14ac:dyDescent="0.25">
      <c r="A673" s="51"/>
      <c r="B673" s="50"/>
      <c r="C673" s="49"/>
    </row>
    <row r="674" spans="1:3" ht="15.75" x14ac:dyDescent="0.25">
      <c r="A674" s="51"/>
      <c r="B674" s="50"/>
      <c r="C674" s="49"/>
    </row>
    <row r="675" spans="1:3" ht="15.75" x14ac:dyDescent="0.25">
      <c r="A675" s="51"/>
      <c r="B675" s="50"/>
      <c r="C675" s="49"/>
    </row>
    <row r="676" spans="1:3" ht="15.75" x14ac:dyDescent="0.25">
      <c r="A676" s="51"/>
      <c r="B676" s="50"/>
      <c r="C676" s="49"/>
    </row>
    <row r="677" spans="1:3" ht="15.75" x14ac:dyDescent="0.25">
      <c r="A677" s="51"/>
      <c r="B677" s="50"/>
      <c r="C677" s="49"/>
    </row>
    <row r="678" spans="1:3" ht="15.75" x14ac:dyDescent="0.25">
      <c r="A678" s="51"/>
      <c r="B678" s="50"/>
      <c r="C678" s="49"/>
    </row>
    <row r="679" spans="1:3" ht="15.75" x14ac:dyDescent="0.25">
      <c r="A679" s="51"/>
      <c r="B679" s="50"/>
      <c r="C679" s="49"/>
    </row>
    <row r="680" spans="1:3" ht="15.75" x14ac:dyDescent="0.25">
      <c r="A680" s="51"/>
      <c r="B680" s="50"/>
      <c r="C680" s="49"/>
    </row>
    <row r="681" spans="1:3" ht="15.75" x14ac:dyDescent="0.25">
      <c r="A681" s="51"/>
      <c r="B681" s="50"/>
      <c r="C681" s="49"/>
    </row>
    <row r="682" spans="1:3" ht="15.75" x14ac:dyDescent="0.25">
      <c r="A682" s="51"/>
      <c r="B682" s="50"/>
      <c r="C682" s="49"/>
    </row>
    <row r="683" spans="1:3" ht="15.75" x14ac:dyDescent="0.25">
      <c r="A683" s="51"/>
      <c r="B683" s="50"/>
      <c r="C683" s="49"/>
    </row>
    <row r="684" spans="1:3" ht="15.75" x14ac:dyDescent="0.25">
      <c r="A684" s="51"/>
      <c r="B684" s="50"/>
      <c r="C684" s="49"/>
    </row>
    <row r="685" spans="1:3" ht="15.75" x14ac:dyDescent="0.25">
      <c r="A685" s="51"/>
      <c r="B685" s="50"/>
      <c r="C685" s="49"/>
    </row>
    <row r="686" spans="1:3" ht="15.75" x14ac:dyDescent="0.25">
      <c r="A686" s="51"/>
      <c r="B686" s="50"/>
      <c r="C686" s="49"/>
    </row>
    <row r="687" spans="1:3" ht="15.75" x14ac:dyDescent="0.25">
      <c r="A687" s="51"/>
      <c r="B687" s="50"/>
      <c r="C687" s="49"/>
    </row>
    <row r="688" spans="1:3" ht="15.75" x14ac:dyDescent="0.25">
      <c r="A688" s="51"/>
      <c r="B688" s="50"/>
      <c r="C688" s="49"/>
    </row>
    <row r="689" spans="1:3" ht="15.75" x14ac:dyDescent="0.25">
      <c r="A689" s="51"/>
      <c r="B689" s="50"/>
      <c r="C689" s="49"/>
    </row>
    <row r="690" spans="1:3" ht="15.75" x14ac:dyDescent="0.25">
      <c r="A690" s="51"/>
      <c r="B690" s="50"/>
      <c r="C690" s="49"/>
    </row>
    <row r="691" spans="1:3" ht="15.75" x14ac:dyDescent="0.25">
      <c r="A691" s="51"/>
      <c r="B691" s="50"/>
      <c r="C691" s="49"/>
    </row>
    <row r="692" spans="1:3" ht="15.75" x14ac:dyDescent="0.25">
      <c r="A692" s="51"/>
      <c r="B692" s="50"/>
      <c r="C692" s="49"/>
    </row>
    <row r="693" spans="1:3" ht="15.75" x14ac:dyDescent="0.25">
      <c r="A693" s="51"/>
      <c r="B693" s="50"/>
      <c r="C693" s="49"/>
    </row>
    <row r="694" spans="1:3" ht="15.75" x14ac:dyDescent="0.25">
      <c r="A694" s="51"/>
      <c r="B694" s="50"/>
      <c r="C694" s="49"/>
    </row>
    <row r="695" spans="1:3" ht="15.75" x14ac:dyDescent="0.25">
      <c r="A695" s="51"/>
      <c r="B695" s="50"/>
      <c r="C695" s="49"/>
    </row>
    <row r="696" spans="1:3" ht="15.75" x14ac:dyDescent="0.25">
      <c r="A696" s="51"/>
      <c r="B696" s="50"/>
      <c r="C696" s="49"/>
    </row>
    <row r="697" spans="1:3" ht="15.75" x14ac:dyDescent="0.25">
      <c r="A697" s="51"/>
      <c r="B697" s="50"/>
      <c r="C697" s="49"/>
    </row>
    <row r="698" spans="1:3" ht="15.75" x14ac:dyDescent="0.25">
      <c r="A698" s="51"/>
      <c r="B698" s="50"/>
      <c r="C698" s="49"/>
    </row>
    <row r="699" spans="1:3" ht="15.75" x14ac:dyDescent="0.25">
      <c r="A699" s="51"/>
      <c r="B699" s="50"/>
      <c r="C699" s="49"/>
    </row>
    <row r="700" spans="1:3" ht="15.75" x14ac:dyDescent="0.25">
      <c r="A700" s="51"/>
      <c r="B700" s="50"/>
      <c r="C700" s="49"/>
    </row>
    <row r="701" spans="1:3" ht="15.75" x14ac:dyDescent="0.25">
      <c r="A701" s="51"/>
      <c r="B701" s="50"/>
      <c r="C701" s="49"/>
    </row>
    <row r="702" spans="1:3" ht="15.75" x14ac:dyDescent="0.25">
      <c r="A702" s="51"/>
      <c r="B702" s="50"/>
      <c r="C702" s="49"/>
    </row>
    <row r="703" spans="1:3" ht="15.75" x14ac:dyDescent="0.25">
      <c r="A703" s="51"/>
      <c r="B703" s="50"/>
      <c r="C703" s="49"/>
    </row>
    <row r="704" spans="1:3" ht="15.75" x14ac:dyDescent="0.25">
      <c r="A704" s="51"/>
      <c r="B704" s="50"/>
      <c r="C704" s="49"/>
    </row>
    <row r="705" spans="1:3" ht="15.75" x14ac:dyDescent="0.25">
      <c r="A705" s="51"/>
      <c r="B705" s="50"/>
      <c r="C705" s="49"/>
    </row>
    <row r="706" spans="1:3" ht="15.75" x14ac:dyDescent="0.25">
      <c r="A706" s="51"/>
      <c r="B706" s="50"/>
      <c r="C706" s="49"/>
    </row>
    <row r="707" spans="1:3" ht="15.75" x14ac:dyDescent="0.25">
      <c r="A707" s="51"/>
      <c r="B707" s="50"/>
      <c r="C707" s="49"/>
    </row>
    <row r="708" spans="1:3" ht="15.75" x14ac:dyDescent="0.25">
      <c r="A708" s="51"/>
      <c r="B708" s="50"/>
      <c r="C708" s="49"/>
    </row>
    <row r="709" spans="1:3" ht="15.75" x14ac:dyDescent="0.25">
      <c r="A709" s="51"/>
      <c r="B709" s="50"/>
      <c r="C709" s="49"/>
    </row>
    <row r="710" spans="1:3" ht="15.75" x14ac:dyDescent="0.25">
      <c r="A710" s="51"/>
      <c r="B710" s="50"/>
      <c r="C710" s="49"/>
    </row>
    <row r="711" spans="1:3" ht="15.75" x14ac:dyDescent="0.25">
      <c r="A711" s="51"/>
      <c r="B711" s="50"/>
      <c r="C711" s="49"/>
    </row>
    <row r="712" spans="1:3" ht="15.75" x14ac:dyDescent="0.25">
      <c r="A712" s="51"/>
      <c r="B712" s="50"/>
      <c r="C712" s="49"/>
    </row>
    <row r="713" spans="1:3" ht="15.75" x14ac:dyDescent="0.25">
      <c r="A713" s="51"/>
      <c r="B713" s="50"/>
      <c r="C713" s="49"/>
    </row>
    <row r="714" spans="1:3" ht="15.75" x14ac:dyDescent="0.25">
      <c r="A714" s="51"/>
      <c r="B714" s="50"/>
      <c r="C714" s="49"/>
    </row>
    <row r="715" spans="1:3" ht="15.75" x14ac:dyDescent="0.25">
      <c r="A715" s="51"/>
      <c r="B715" s="50"/>
      <c r="C715" s="49"/>
    </row>
    <row r="716" spans="1:3" ht="15.75" x14ac:dyDescent="0.25">
      <c r="A716" s="51"/>
      <c r="B716" s="50"/>
      <c r="C716" s="49"/>
    </row>
    <row r="717" spans="1:3" ht="15.75" x14ac:dyDescent="0.25">
      <c r="A717" s="51"/>
      <c r="B717" s="50"/>
      <c r="C717" s="49"/>
    </row>
    <row r="718" spans="1:3" ht="15.75" x14ac:dyDescent="0.25">
      <c r="A718" s="51"/>
      <c r="B718" s="50"/>
      <c r="C718" s="49"/>
    </row>
    <row r="719" spans="1:3" ht="15.75" x14ac:dyDescent="0.25">
      <c r="A719" s="51"/>
      <c r="B719" s="50"/>
      <c r="C719" s="49"/>
    </row>
    <row r="720" spans="1:3" ht="15.75" x14ac:dyDescent="0.25">
      <c r="A720" s="51"/>
      <c r="B720" s="50"/>
      <c r="C720" s="49"/>
    </row>
    <row r="721" spans="1:3" ht="15.75" x14ac:dyDescent="0.25">
      <c r="A721" s="51"/>
      <c r="B721" s="50"/>
      <c r="C721" s="49"/>
    </row>
    <row r="722" spans="1:3" ht="15.75" x14ac:dyDescent="0.25">
      <c r="A722" s="51"/>
      <c r="B722" s="50"/>
      <c r="C722" s="49"/>
    </row>
    <row r="723" spans="1:3" ht="15.75" x14ac:dyDescent="0.25">
      <c r="A723" s="51"/>
      <c r="B723" s="50"/>
      <c r="C723" s="49"/>
    </row>
    <row r="724" spans="1:3" ht="15.75" x14ac:dyDescent="0.25">
      <c r="A724" s="51"/>
      <c r="B724" s="50"/>
      <c r="C724" s="49"/>
    </row>
    <row r="725" spans="1:3" ht="15.75" x14ac:dyDescent="0.25">
      <c r="A725" s="51"/>
      <c r="B725" s="50"/>
      <c r="C725" s="49"/>
    </row>
    <row r="726" spans="1:3" ht="15.75" x14ac:dyDescent="0.25">
      <c r="A726" s="51"/>
      <c r="B726" s="50"/>
      <c r="C726" s="49"/>
    </row>
    <row r="727" spans="1:3" ht="15.75" x14ac:dyDescent="0.25">
      <c r="A727" s="51"/>
      <c r="B727" s="50"/>
      <c r="C727" s="49"/>
    </row>
    <row r="728" spans="1:3" ht="15.75" x14ac:dyDescent="0.25">
      <c r="A728" s="51"/>
      <c r="B728" s="50"/>
      <c r="C728" s="49"/>
    </row>
    <row r="729" spans="1:3" ht="15.75" x14ac:dyDescent="0.25">
      <c r="A729" s="51"/>
      <c r="B729" s="50"/>
      <c r="C729" s="49"/>
    </row>
    <row r="730" spans="1:3" ht="15.75" x14ac:dyDescent="0.25">
      <c r="A730" s="51"/>
      <c r="B730" s="50"/>
      <c r="C730" s="49"/>
    </row>
    <row r="731" spans="1:3" ht="15.75" x14ac:dyDescent="0.25">
      <c r="A731" s="51"/>
      <c r="B731" s="50"/>
      <c r="C731" s="49"/>
    </row>
    <row r="732" spans="1:3" ht="15.75" x14ac:dyDescent="0.25">
      <c r="A732" s="51"/>
      <c r="B732" s="50"/>
      <c r="C732" s="49"/>
    </row>
    <row r="733" spans="1:3" ht="15.75" x14ac:dyDescent="0.25">
      <c r="A733" s="51"/>
      <c r="B733" s="50"/>
      <c r="C733" s="49"/>
    </row>
    <row r="734" spans="1:3" ht="15.75" x14ac:dyDescent="0.25">
      <c r="A734" s="51"/>
      <c r="B734" s="50"/>
      <c r="C734" s="49"/>
    </row>
    <row r="735" spans="1:3" ht="15.75" x14ac:dyDescent="0.25">
      <c r="A735" s="51"/>
      <c r="B735" s="50"/>
      <c r="C735" s="49"/>
    </row>
    <row r="736" spans="1:3" ht="15.75" x14ac:dyDescent="0.25">
      <c r="A736" s="51"/>
      <c r="B736" s="50"/>
      <c r="C736" s="49"/>
    </row>
    <row r="737" spans="1:3" ht="15.75" x14ac:dyDescent="0.25">
      <c r="A737" s="51"/>
      <c r="B737" s="50"/>
      <c r="C737" s="49"/>
    </row>
    <row r="738" spans="1:3" ht="15.75" x14ac:dyDescent="0.25">
      <c r="A738" s="51"/>
      <c r="B738" s="50"/>
      <c r="C738" s="49"/>
    </row>
    <row r="739" spans="1:3" ht="15.75" x14ac:dyDescent="0.25">
      <c r="A739" s="51"/>
      <c r="B739" s="50"/>
      <c r="C739" s="49"/>
    </row>
    <row r="740" spans="1:3" ht="15.75" x14ac:dyDescent="0.25">
      <c r="A740" s="51"/>
      <c r="B740" s="50"/>
      <c r="C740" s="49"/>
    </row>
    <row r="741" spans="1:3" ht="15.75" x14ac:dyDescent="0.25">
      <c r="A741" s="51"/>
      <c r="B741" s="50"/>
      <c r="C741" s="49"/>
    </row>
    <row r="742" spans="1:3" ht="15.75" x14ac:dyDescent="0.25">
      <c r="A742" s="51"/>
      <c r="B742" s="50"/>
      <c r="C742" s="49"/>
    </row>
    <row r="743" spans="1:3" ht="15.75" x14ac:dyDescent="0.25">
      <c r="A743" s="51"/>
      <c r="B743" s="50"/>
      <c r="C743" s="49"/>
    </row>
    <row r="744" spans="1:3" ht="15.75" x14ac:dyDescent="0.25">
      <c r="A744" s="51"/>
      <c r="B744" s="50"/>
      <c r="C744" s="49"/>
    </row>
    <row r="745" spans="1:3" ht="15.75" x14ac:dyDescent="0.25">
      <c r="A745" s="51"/>
      <c r="B745" s="50"/>
      <c r="C745" s="49"/>
    </row>
    <row r="746" spans="1:3" ht="15.75" x14ac:dyDescent="0.25">
      <c r="A746" s="51"/>
      <c r="B746" s="50"/>
      <c r="C746" s="49"/>
    </row>
    <row r="747" spans="1:3" ht="15.75" x14ac:dyDescent="0.25">
      <c r="A747" s="51"/>
      <c r="B747" s="50"/>
      <c r="C747" s="49"/>
    </row>
    <row r="748" spans="1:3" ht="15.75" x14ac:dyDescent="0.25">
      <c r="A748" s="51"/>
      <c r="B748" s="50"/>
      <c r="C748" s="49"/>
    </row>
    <row r="749" spans="1:3" ht="15.75" x14ac:dyDescent="0.25">
      <c r="A749" s="51"/>
      <c r="B749" s="50"/>
      <c r="C749" s="49"/>
    </row>
    <row r="750" spans="1:3" ht="15.75" x14ac:dyDescent="0.25">
      <c r="A750" s="51"/>
      <c r="B750" s="50"/>
      <c r="C750" s="49"/>
    </row>
    <row r="751" spans="1:3" ht="15.75" x14ac:dyDescent="0.25">
      <c r="A751" s="51"/>
      <c r="B751" s="50"/>
      <c r="C751" s="49"/>
    </row>
    <row r="752" spans="1:3" ht="15.75" x14ac:dyDescent="0.25">
      <c r="A752" s="51"/>
      <c r="B752" s="50"/>
      <c r="C752" s="49"/>
    </row>
    <row r="753" spans="1:3" ht="15.75" x14ac:dyDescent="0.25">
      <c r="A753" s="51"/>
      <c r="B753" s="50"/>
      <c r="C753" s="49"/>
    </row>
    <row r="754" spans="1:3" ht="15.75" x14ac:dyDescent="0.25">
      <c r="A754" s="51"/>
      <c r="B754" s="50"/>
      <c r="C754" s="49"/>
    </row>
    <row r="755" spans="1:3" ht="15.75" x14ac:dyDescent="0.25">
      <c r="A755" s="51"/>
      <c r="B755" s="50"/>
      <c r="C755" s="49"/>
    </row>
    <row r="756" spans="1:3" ht="15.75" x14ac:dyDescent="0.25">
      <c r="A756" s="51"/>
      <c r="B756" s="50"/>
      <c r="C756" s="49"/>
    </row>
    <row r="757" spans="1:3" ht="15.75" x14ac:dyDescent="0.25">
      <c r="A757" s="51"/>
      <c r="B757" s="50"/>
      <c r="C757" s="49"/>
    </row>
    <row r="758" spans="1:3" ht="15.75" x14ac:dyDescent="0.25">
      <c r="A758" s="51"/>
      <c r="B758" s="50"/>
      <c r="C758" s="49"/>
    </row>
    <row r="759" spans="1:3" ht="15.75" x14ac:dyDescent="0.25">
      <c r="A759" s="51"/>
      <c r="B759" s="50"/>
      <c r="C759" s="49"/>
    </row>
    <row r="760" spans="1:3" ht="15.75" x14ac:dyDescent="0.25">
      <c r="A760" s="51"/>
      <c r="B760" s="50"/>
      <c r="C760" s="49"/>
    </row>
    <row r="761" spans="1:3" ht="15.75" x14ac:dyDescent="0.25">
      <c r="A761" s="51"/>
      <c r="B761" s="50"/>
      <c r="C761" s="49"/>
    </row>
    <row r="762" spans="1:3" ht="15.75" x14ac:dyDescent="0.25">
      <c r="A762" s="51"/>
      <c r="B762" s="50"/>
      <c r="C762" s="49"/>
    </row>
    <row r="763" spans="1:3" ht="15.75" x14ac:dyDescent="0.25">
      <c r="A763" s="51"/>
      <c r="B763" s="50"/>
      <c r="C763" s="49"/>
    </row>
    <row r="764" spans="1:3" ht="15.75" x14ac:dyDescent="0.25">
      <c r="A764" s="51"/>
      <c r="B764" s="50"/>
      <c r="C764" s="49"/>
    </row>
    <row r="765" spans="1:3" ht="15.75" x14ac:dyDescent="0.25">
      <c r="A765" s="51"/>
      <c r="B765" s="50"/>
      <c r="C765" s="49"/>
    </row>
    <row r="766" spans="1:3" ht="15.75" x14ac:dyDescent="0.25">
      <c r="A766" s="51"/>
      <c r="B766" s="50"/>
      <c r="C766" s="49"/>
    </row>
    <row r="767" spans="1:3" ht="15.75" x14ac:dyDescent="0.25">
      <c r="A767" s="51"/>
      <c r="B767" s="50"/>
      <c r="C767" s="49"/>
    </row>
    <row r="768" spans="1:3" ht="15.75" x14ac:dyDescent="0.25">
      <c r="A768" s="51"/>
      <c r="B768" s="50"/>
      <c r="C768" s="49"/>
    </row>
    <row r="769" spans="1:3" ht="15.75" x14ac:dyDescent="0.25">
      <c r="A769" s="51"/>
      <c r="B769" s="50"/>
      <c r="C769" s="49"/>
    </row>
    <row r="770" spans="1:3" ht="15.75" x14ac:dyDescent="0.25">
      <c r="A770" s="51"/>
      <c r="B770" s="50"/>
      <c r="C770" s="49"/>
    </row>
    <row r="771" spans="1:3" ht="15.75" x14ac:dyDescent="0.25">
      <c r="A771" s="51"/>
      <c r="B771" s="50"/>
      <c r="C771" s="49"/>
    </row>
    <row r="772" spans="1:3" ht="15.75" x14ac:dyDescent="0.25">
      <c r="A772" s="51"/>
      <c r="B772" s="50"/>
      <c r="C772" s="49"/>
    </row>
    <row r="773" spans="1:3" ht="15.75" x14ac:dyDescent="0.25">
      <c r="A773" s="51"/>
      <c r="B773" s="50"/>
      <c r="C773" s="49"/>
    </row>
    <row r="774" spans="1:3" ht="15.75" x14ac:dyDescent="0.25">
      <c r="A774" s="51"/>
      <c r="B774" s="50"/>
      <c r="C774" s="49"/>
    </row>
    <row r="775" spans="1:3" ht="15.75" x14ac:dyDescent="0.25">
      <c r="A775" s="51"/>
      <c r="B775" s="50"/>
      <c r="C775" s="49"/>
    </row>
    <row r="776" spans="1:3" ht="15.75" x14ac:dyDescent="0.25">
      <c r="A776" s="51"/>
      <c r="B776" s="50"/>
      <c r="C776" s="49"/>
    </row>
    <row r="777" spans="1:3" ht="15.75" x14ac:dyDescent="0.25">
      <c r="A777" s="51"/>
      <c r="B777" s="50"/>
      <c r="C777" s="49"/>
    </row>
    <row r="778" spans="1:3" ht="15.75" x14ac:dyDescent="0.25">
      <c r="A778" s="51"/>
      <c r="B778" s="50"/>
      <c r="C778" s="49"/>
    </row>
    <row r="779" spans="1:3" ht="15.75" x14ac:dyDescent="0.25">
      <c r="A779" s="51"/>
      <c r="B779" s="50"/>
      <c r="C779" s="49"/>
    </row>
    <row r="780" spans="1:3" ht="15.75" x14ac:dyDescent="0.25">
      <c r="A780" s="51"/>
      <c r="B780" s="50"/>
      <c r="C780" s="49"/>
    </row>
    <row r="781" spans="1:3" ht="15.75" x14ac:dyDescent="0.25">
      <c r="A781" s="51"/>
      <c r="B781" s="50"/>
      <c r="C781" s="49"/>
    </row>
    <row r="782" spans="1:3" ht="15.75" x14ac:dyDescent="0.25">
      <c r="A782" s="51"/>
      <c r="B782" s="50"/>
      <c r="C782" s="49"/>
    </row>
    <row r="783" spans="1:3" ht="15.75" x14ac:dyDescent="0.25">
      <c r="A783" s="51"/>
      <c r="B783" s="50"/>
      <c r="C783" s="49"/>
    </row>
    <row r="784" spans="1:3" ht="15.75" x14ac:dyDescent="0.25">
      <c r="A784" s="51"/>
      <c r="B784" s="50"/>
      <c r="C784" s="49"/>
    </row>
    <row r="785" spans="1:3" ht="15.75" x14ac:dyDescent="0.25">
      <c r="A785" s="51"/>
      <c r="B785" s="50"/>
      <c r="C785" s="49"/>
    </row>
    <row r="786" spans="1:3" ht="15.75" x14ac:dyDescent="0.25">
      <c r="A786" s="51"/>
      <c r="B786" s="50"/>
      <c r="C786" s="49"/>
    </row>
    <row r="787" spans="1:3" ht="15.75" x14ac:dyDescent="0.25">
      <c r="A787" s="51"/>
      <c r="B787" s="50"/>
      <c r="C787" s="49"/>
    </row>
    <row r="788" spans="1:3" ht="15.75" x14ac:dyDescent="0.25">
      <c r="A788" s="51"/>
      <c r="B788" s="50"/>
      <c r="C788" s="49"/>
    </row>
    <row r="789" spans="1:3" ht="15.75" x14ac:dyDescent="0.25">
      <c r="A789" s="51"/>
      <c r="B789" s="50"/>
      <c r="C789" s="49"/>
    </row>
    <row r="790" spans="1:3" ht="15.75" x14ac:dyDescent="0.25">
      <c r="A790" s="51"/>
      <c r="B790" s="50"/>
      <c r="C790" s="49"/>
    </row>
    <row r="791" spans="1:3" ht="15.75" x14ac:dyDescent="0.25">
      <c r="A791" s="51"/>
      <c r="B791" s="50"/>
      <c r="C791" s="49"/>
    </row>
    <row r="792" spans="1:3" ht="15.75" x14ac:dyDescent="0.25">
      <c r="A792" s="51"/>
      <c r="B792" s="50"/>
      <c r="C792" s="49"/>
    </row>
    <row r="793" spans="1:3" ht="15.75" x14ac:dyDescent="0.25">
      <c r="A793" s="51"/>
      <c r="B793" s="50"/>
      <c r="C793" s="49"/>
    </row>
    <row r="794" spans="1:3" ht="15.75" x14ac:dyDescent="0.25">
      <c r="A794" s="51"/>
      <c r="B794" s="50"/>
      <c r="C794" s="49"/>
    </row>
    <row r="795" spans="1:3" ht="15.75" x14ac:dyDescent="0.25">
      <c r="A795" s="51"/>
      <c r="B795" s="50"/>
      <c r="C795" s="49"/>
    </row>
    <row r="796" spans="1:3" ht="15.75" x14ac:dyDescent="0.25">
      <c r="A796" s="51"/>
      <c r="B796" s="50"/>
      <c r="C796" s="49"/>
    </row>
    <row r="797" spans="1:3" ht="15.75" x14ac:dyDescent="0.25">
      <c r="A797" s="51"/>
      <c r="B797" s="50"/>
      <c r="C797" s="49"/>
    </row>
    <row r="798" spans="1:3" ht="15.75" x14ac:dyDescent="0.25">
      <c r="A798" s="51"/>
      <c r="B798" s="50"/>
      <c r="C798" s="49"/>
    </row>
    <row r="799" spans="1:3" ht="15.75" x14ac:dyDescent="0.25">
      <c r="A799" s="51"/>
      <c r="B799" s="50"/>
      <c r="C799" s="49"/>
    </row>
  </sheetData>
  <pageMargins left="0.7" right="0.7" top="0.75" bottom="0.75" header="0.3" footer="0.3"/>
  <pageSetup orientation="portrait"/>
  <customProperties>
    <customPr name="MMSheetType"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E7E4B-88CB-463E-8997-D5D6AAD8B373}">
  <sheetPr>
    <tabColor theme="6" tint="0.39997558519241921"/>
  </sheetPr>
  <dimension ref="A1:I41"/>
  <sheetViews>
    <sheetView zoomScale="80" zoomScaleNormal="80" workbookViewId="0"/>
  </sheetViews>
  <sheetFormatPr defaultColWidth="0" defaultRowHeight="9.75" x14ac:dyDescent="0.25"/>
  <cols>
    <col min="1" max="2" width="8.6328125" customWidth="1"/>
    <col min="3" max="3" width="12.81640625" bestFit="1" customWidth="1"/>
    <col min="4" max="4" width="88.81640625" customWidth="1"/>
    <col min="5" max="5" width="70.36328125" customWidth="1"/>
    <col min="6" max="6" width="96" bestFit="1" customWidth="1"/>
    <col min="7" max="7" width="10.81640625" customWidth="1"/>
    <col min="8" max="8" width="8.6328125" customWidth="1"/>
    <col min="9" max="9" width="9.36328125" customWidth="1"/>
    <col min="10" max="16384" width="9.36328125" hidden="1"/>
  </cols>
  <sheetData>
    <row r="1" spans="1:8" ht="30.75" x14ac:dyDescent="0.25">
      <c r="A1" s="118" t="s">
        <v>884</v>
      </c>
      <c r="B1" s="119"/>
      <c r="C1" s="119"/>
      <c r="D1" s="119"/>
      <c r="E1" s="134"/>
      <c r="F1" s="135"/>
      <c r="G1" s="119"/>
      <c r="H1" s="119"/>
    </row>
    <row r="2" spans="1:8" ht="12.75" x14ac:dyDescent="0.25">
      <c r="C2" s="136"/>
      <c r="E2" s="137"/>
      <c r="F2" s="138"/>
    </row>
    <row r="3" spans="1:8" ht="13.15" x14ac:dyDescent="0.25">
      <c r="B3" s="139" t="s">
        <v>885</v>
      </c>
      <c r="C3" s="139" t="s">
        <v>886</v>
      </c>
      <c r="D3" s="139" t="s">
        <v>887</v>
      </c>
      <c r="E3" s="140" t="s">
        <v>888</v>
      </c>
      <c r="F3" s="139" t="s">
        <v>13</v>
      </c>
      <c r="G3" s="139" t="s">
        <v>889</v>
      </c>
    </row>
    <row r="4" spans="1:8" ht="13.15" x14ac:dyDescent="0.25">
      <c r="B4" s="148">
        <v>1</v>
      </c>
      <c r="C4" s="143" t="str">
        <f ca="1" xml:space="preserve"> Inputs!$A$1</f>
        <v>Inputs</v>
      </c>
      <c r="D4" s="143" t="str">
        <f xml:space="preserve"> Inputs!E18</f>
        <v xml:space="preserve">Consumer Price Index (with housing) - base year (2022-23) (April) </v>
      </c>
      <c r="E4" s="147" t="s">
        <v>15</v>
      </c>
      <c r="F4" s="144" t="s">
        <v>16</v>
      </c>
      <c r="G4" s="146" t="s">
        <v>890</v>
      </c>
      <c r="H4" s="141"/>
    </row>
    <row r="5" spans="1:8" ht="26.25" x14ac:dyDescent="0.25">
      <c r="B5" s="148">
        <v>2</v>
      </c>
      <c r="C5" s="143" t="str">
        <f ca="1" xml:space="preserve"> Inputs!$A$1</f>
        <v>Inputs</v>
      </c>
      <c r="D5" s="143" t="str">
        <f xml:space="preserve"> Inputs!E45</f>
        <v xml:space="preserve">DESNZ industrial electricity price index, including CCL (Q2) </v>
      </c>
      <c r="E5" s="147" t="s">
        <v>17</v>
      </c>
      <c r="F5" s="144" t="s">
        <v>18</v>
      </c>
      <c r="G5" s="146" t="s">
        <v>890</v>
      </c>
      <c r="H5" s="141"/>
    </row>
    <row r="6" spans="1:8" ht="13.15" x14ac:dyDescent="0.25">
      <c r="B6" s="148">
        <v>3</v>
      </c>
      <c r="C6" s="143" t="str">
        <f ca="1" xml:space="preserve"> Inputs!$A$1</f>
        <v>Inputs</v>
      </c>
      <c r="D6" s="143" t="str">
        <f xml:space="preserve"> Inputs!E50</f>
        <v xml:space="preserve">DESNZ industrial gas price index, including CCL (Q2) </v>
      </c>
      <c r="E6" s="147" t="s">
        <v>19</v>
      </c>
      <c r="F6" s="144" t="s">
        <v>18</v>
      </c>
      <c r="G6" s="146" t="s">
        <v>890</v>
      </c>
      <c r="H6" s="141"/>
    </row>
    <row r="7" spans="1:8" ht="26.25" x14ac:dyDescent="0.25">
      <c r="B7" s="148">
        <v>4</v>
      </c>
      <c r="C7" s="143" t="str">
        <f ca="1" xml:space="preserve"> Inputs!$A$1</f>
        <v>Inputs</v>
      </c>
      <c r="D7" s="143" t="str">
        <f xml:space="preserve"> Inputs!E55</f>
        <v xml:space="preserve">Ofgem day ahead electricity baseload prices (monthly average) (April) </v>
      </c>
      <c r="E7" s="147" t="s">
        <v>20</v>
      </c>
      <c r="F7" s="144" t="s">
        <v>21</v>
      </c>
      <c r="G7" s="146" t="s">
        <v>109</v>
      </c>
      <c r="H7" s="141"/>
    </row>
    <row r="8" spans="1:8" ht="13.15" x14ac:dyDescent="0.25">
      <c r="B8" s="148">
        <v>5</v>
      </c>
      <c r="C8" s="143" t="str">
        <f ca="1" xml:space="preserve"> Inputs!$A$1</f>
        <v>Inputs</v>
      </c>
      <c r="D8" s="143" t="str">
        <f xml:space="preserve"> Inputs!E68</f>
        <v xml:space="preserve">Ofgem day ahead gas prices (monthly average) (April) </v>
      </c>
      <c r="E8" s="147" t="s">
        <v>22</v>
      </c>
      <c r="F8" s="144" t="s">
        <v>21</v>
      </c>
      <c r="G8" s="146" t="s">
        <v>122</v>
      </c>
      <c r="H8" s="141"/>
    </row>
    <row r="9" spans="1:8" ht="26.25" x14ac:dyDescent="0.4">
      <c r="B9" s="148">
        <v>6</v>
      </c>
      <c r="C9" s="143" t="str">
        <f ca="1" xml:space="preserve"> Inputs!$A$1</f>
        <v>Inputs</v>
      </c>
      <c r="D9" s="143" t="str">
        <f xml:space="preserve"> Inputs!E86</f>
        <v>Percentage of modelled base totex linked to energy - wholesale water</v>
      </c>
      <c r="E9" s="147" t="s">
        <v>24</v>
      </c>
      <c r="F9" s="145" t="s">
        <v>25</v>
      </c>
      <c r="G9" s="146" t="s">
        <v>140</v>
      </c>
      <c r="H9" s="141"/>
    </row>
    <row r="10" spans="1:8" ht="13.15" x14ac:dyDescent="0.4">
      <c r="B10" s="148">
        <v>7</v>
      </c>
      <c r="C10" s="143" t="str">
        <f ca="1" xml:space="preserve"> Inputs!$A$1</f>
        <v>Inputs</v>
      </c>
      <c r="D10" s="143" t="str">
        <f xml:space="preserve"> Inputs!E93</f>
        <v xml:space="preserve">Real price effects - ex-ante adjustment - energy - real (WR) </v>
      </c>
      <c r="E10" s="147" t="s">
        <v>26</v>
      </c>
      <c r="F10" s="145" t="s">
        <v>25</v>
      </c>
      <c r="G10" s="146" t="s">
        <v>148</v>
      </c>
    </row>
    <row r="11" spans="1:8" ht="13.15" x14ac:dyDescent="0.4">
      <c r="B11" s="148">
        <v>8</v>
      </c>
      <c r="C11" s="143" t="str">
        <f ca="1" xml:space="preserve"> Inputs!$A$1</f>
        <v>Inputs</v>
      </c>
      <c r="D11" s="143" t="str">
        <f xml:space="preserve"> Inputs!E100</f>
        <v>Frontier shift assumption</v>
      </c>
      <c r="E11" s="147" t="s">
        <v>28</v>
      </c>
      <c r="F11" s="145" t="s">
        <v>29</v>
      </c>
      <c r="G11" s="146" t="s">
        <v>140</v>
      </c>
    </row>
    <row r="12" spans="1:8" ht="13.15" x14ac:dyDescent="0.4">
      <c r="B12" s="148">
        <v>9</v>
      </c>
      <c r="C12" s="143" t="str">
        <f ca="1" xml:space="preserve"> Inputs!$A$1</f>
        <v>Inputs</v>
      </c>
      <c r="D12" s="143" t="str">
        <f xml:space="preserve"> Inputs!E101</f>
        <v>Real input price inflation - PR24 final determinations (WR)</v>
      </c>
      <c r="E12" s="147" t="s">
        <v>28</v>
      </c>
      <c r="F12" s="145" t="s">
        <v>29</v>
      </c>
      <c r="G12" s="146" t="s">
        <v>140</v>
      </c>
    </row>
    <row r="13" spans="1:8" ht="13.15" x14ac:dyDescent="0.25">
      <c r="B13" s="148">
        <v>10</v>
      </c>
      <c r="C13" s="143" t="str">
        <f ca="1" xml:space="preserve"> Inputs!$A$1</f>
        <v>Inputs</v>
      </c>
      <c r="D13" s="143" t="str">
        <f xml:space="preserve"> Inputs!E109</f>
        <v>Labour RPE – PR24 final determinations</v>
      </c>
      <c r="E13" s="147" t="s">
        <v>31</v>
      </c>
      <c r="F13" s="144" t="s">
        <v>32</v>
      </c>
      <c r="G13" s="146" t="s">
        <v>140</v>
      </c>
    </row>
    <row r="14" spans="1:8" ht="26.25" x14ac:dyDescent="0.25">
      <c r="B14" s="148">
        <v>11</v>
      </c>
      <c r="C14" s="143" t="str">
        <f ca="1" xml:space="preserve"> Inputs!$A$1</f>
        <v>Inputs</v>
      </c>
      <c r="D14" s="143" t="str">
        <f xml:space="preserve"> Inputs!E111</f>
        <v>ASHE manufacturing mean hourly earnings including overtime - nominal</v>
      </c>
      <c r="E14" s="147" t="s">
        <v>33</v>
      </c>
      <c r="F14" s="144" t="s">
        <v>34</v>
      </c>
      <c r="G14" s="146" t="s">
        <v>165</v>
      </c>
    </row>
    <row r="15" spans="1:8" ht="26.25" x14ac:dyDescent="0.25">
      <c r="B15" s="148">
        <v>12</v>
      </c>
      <c r="C15" s="143" t="str">
        <f ca="1" xml:space="preserve"> Inputs!$A$1</f>
        <v>Inputs</v>
      </c>
      <c r="D15" s="143" t="str">
        <f xml:space="preserve"> Inputs!E112</f>
        <v>ASHE construction mean hourly earnings including overtime - nominal</v>
      </c>
      <c r="E15" s="147" t="s">
        <v>33</v>
      </c>
      <c r="F15" s="144" t="s">
        <v>34</v>
      </c>
      <c r="G15" s="146" t="s">
        <v>165</v>
      </c>
    </row>
    <row r="16" spans="1:8" ht="13.15" x14ac:dyDescent="0.25">
      <c r="B16" s="148">
        <v>13</v>
      </c>
      <c r="C16" s="143" t="str">
        <f ca="1" xml:space="preserve"> Inputs!$A$1</f>
        <v>Inputs</v>
      </c>
      <c r="D16" s="143" t="str">
        <f xml:space="preserve"> Inputs!E114</f>
        <v xml:space="preserve">Percentage of totex linked to wage growth - base (WR) </v>
      </c>
      <c r="E16" s="147" t="s">
        <v>31</v>
      </c>
      <c r="F16" s="144" t="s">
        <v>32</v>
      </c>
      <c r="G16" s="146" t="s">
        <v>140</v>
      </c>
    </row>
    <row r="17" spans="2:7" ht="13.15" x14ac:dyDescent="0.25">
      <c r="B17" s="148">
        <v>14</v>
      </c>
      <c r="C17" s="143" t="str">
        <f ca="1" xml:space="preserve"> Inputs!$A$1</f>
        <v>Inputs</v>
      </c>
      <c r="D17" s="143" t="str">
        <f xml:space="preserve"> Inputs!E129</f>
        <v>ONS new infrastructure COPI</v>
      </c>
      <c r="E17" s="147" t="s">
        <v>35</v>
      </c>
      <c r="F17" s="144" t="s">
        <v>36</v>
      </c>
      <c r="G17" s="146" t="s">
        <v>890</v>
      </c>
    </row>
    <row r="18" spans="2:7" ht="13.15" x14ac:dyDescent="0.25">
      <c r="B18" s="148">
        <v>15</v>
      </c>
      <c r="C18" s="143" t="str">
        <f ca="1" xml:space="preserve"> Inputs!$A$1</f>
        <v>Inputs</v>
      </c>
      <c r="D18" s="143" t="str">
        <f xml:space="preserve"> Inputs!E131</f>
        <v xml:space="preserve">Percentage of enhancement totex linked to materials, plant and equipment (WR) </v>
      </c>
      <c r="E18" s="147" t="s">
        <v>37</v>
      </c>
      <c r="F18" s="144" t="s">
        <v>32</v>
      </c>
      <c r="G18" s="146" t="s">
        <v>140</v>
      </c>
    </row>
    <row r="19" spans="2:7" ht="26.25" x14ac:dyDescent="0.25">
      <c r="B19" s="148">
        <v>16</v>
      </c>
      <c r="C19" s="143" t="str">
        <f ca="1" xml:space="preserve"> Inputs!$A$1</f>
        <v>Inputs</v>
      </c>
      <c r="D19" s="143" t="str">
        <f xml:space="preserve"> Inputs!E138</f>
        <v xml:space="preserve">Totex allowance for modelled base costs - real (WR) </v>
      </c>
      <c r="E19" s="147" t="s">
        <v>907</v>
      </c>
      <c r="F19" s="147" t="s">
        <v>897</v>
      </c>
      <c r="G19" s="146" t="s">
        <v>148</v>
      </c>
    </row>
    <row r="20" spans="2:7" ht="26.25" x14ac:dyDescent="0.25">
      <c r="B20" s="148">
        <v>17</v>
      </c>
      <c r="C20" s="143" t="str">
        <f ca="1" xml:space="preserve"> Inputs!$A$1</f>
        <v>Inputs</v>
      </c>
      <c r="D20" s="143" t="str">
        <f xml:space="preserve"> Inputs!E145</f>
        <v xml:space="preserve">Totex allowance for cost sharing - standard base cost sharing - real (WR) </v>
      </c>
      <c r="E20" s="147" t="s">
        <v>906</v>
      </c>
      <c r="F20" s="147" t="s">
        <v>891</v>
      </c>
      <c r="G20" s="146" t="s">
        <v>148</v>
      </c>
    </row>
    <row r="21" spans="2:7" ht="26.25" x14ac:dyDescent="0.25">
      <c r="B21" s="148">
        <v>18</v>
      </c>
      <c r="C21" s="143" t="str">
        <f ca="1" xml:space="preserve"> Inputs!$A$1</f>
        <v>Inputs</v>
      </c>
      <c r="D21" s="143" t="str">
        <f>Inputs!E152</f>
        <v xml:space="preserve">Totex allowance for cost sharing - standard enhancement cost sharing - real (WR) </v>
      </c>
      <c r="E21" s="147" t="s">
        <v>903</v>
      </c>
      <c r="F21" s="147" t="s">
        <v>892</v>
      </c>
      <c r="G21" s="146" t="s">
        <v>148</v>
      </c>
    </row>
    <row r="22" spans="2:7" ht="26.25" x14ac:dyDescent="0.25">
      <c r="B22" s="148">
        <v>19</v>
      </c>
      <c r="C22" s="143" t="str">
        <f ca="1" xml:space="preserve"> Inputs!$A$1</f>
        <v>Inputs</v>
      </c>
      <c r="D22" s="143" t="str">
        <f>Inputs!E159</f>
        <v xml:space="preserve">Totex allowance for cost sharing - 25:25 cost sharing - real (WR) </v>
      </c>
      <c r="E22" s="147" t="s">
        <v>904</v>
      </c>
      <c r="F22" s="147" t="s">
        <v>892</v>
      </c>
      <c r="G22" s="146" t="s">
        <v>148</v>
      </c>
    </row>
    <row r="23" spans="2:7" ht="26.25" x14ac:dyDescent="0.25">
      <c r="B23" s="148">
        <v>20</v>
      </c>
      <c r="C23" s="143" t="str">
        <f ca="1" xml:space="preserve"> Inputs!$A$1</f>
        <v>Inputs</v>
      </c>
      <c r="D23" s="143" t="str">
        <f>Inputs!E166</f>
        <v xml:space="preserve">Totex allowance for cost sharing - 40:10 cost sharing - real (WR) </v>
      </c>
      <c r="E23" s="147" t="s">
        <v>905</v>
      </c>
      <c r="F23" s="147" t="s">
        <v>892</v>
      </c>
      <c r="G23" s="146" t="s">
        <v>148</v>
      </c>
    </row>
    <row r="24" spans="2:7" ht="13.15" x14ac:dyDescent="0.25">
      <c r="B24" s="148">
        <v>21</v>
      </c>
      <c r="C24" s="143" t="str">
        <f ca="1" xml:space="preserve"> Inputs!$A$1</f>
        <v>Inputs</v>
      </c>
      <c r="D24" s="143" t="str">
        <f xml:space="preserve"> Inputs!E173</f>
        <v>Real WACC CPI(H) deflated</v>
      </c>
      <c r="E24" s="147" t="s">
        <v>895</v>
      </c>
      <c r="F24" s="147" t="s">
        <v>894</v>
      </c>
      <c r="G24" s="146" t="s">
        <v>140</v>
      </c>
    </row>
    <row r="25" spans="2:7" ht="26.25" x14ac:dyDescent="0.25">
      <c r="B25" s="148">
        <v>22</v>
      </c>
      <c r="C25" s="143" t="str">
        <f ca="1" xml:space="preserve"> Inputs!$A$1</f>
        <v>Inputs</v>
      </c>
      <c r="D25" s="143" t="str">
        <f xml:space="preserve"> Inputs!E174</f>
        <v>Financing cost index</v>
      </c>
      <c r="E25" s="147" t="s">
        <v>893</v>
      </c>
      <c r="F25" s="147" t="s">
        <v>894</v>
      </c>
      <c r="G25" s="146" t="s">
        <v>75</v>
      </c>
    </row>
    <row r="26" spans="2:7" ht="39.4" x14ac:dyDescent="0.25">
      <c r="B26" s="142">
        <v>23</v>
      </c>
      <c r="C26" s="143" t="str">
        <f ca="1" xml:space="preserve"> Inputs!$A$1</f>
        <v>Inputs</v>
      </c>
      <c r="D26" s="143" t="str">
        <f xml:space="preserve"> Inputs!E176</f>
        <v>Opex percentage - base (WR)</v>
      </c>
      <c r="E26" s="147" t="s">
        <v>896</v>
      </c>
      <c r="F26" s="147" t="s">
        <v>897</v>
      </c>
      <c r="G26" s="146" t="s">
        <v>140</v>
      </c>
    </row>
    <row r="27" spans="2:7" ht="39.4" x14ac:dyDescent="0.25">
      <c r="B27" s="142">
        <v>24</v>
      </c>
      <c r="C27" s="143" t="str">
        <f ca="1" xml:space="preserve"> Inputs!$A$1</f>
        <v>Inputs</v>
      </c>
      <c r="D27" s="143" t="str">
        <f xml:space="preserve"> Inputs!E182</f>
        <v>Opex percentage - enhancement (WR)</v>
      </c>
      <c r="E27" s="147" t="s">
        <v>896</v>
      </c>
      <c r="F27" s="147" t="s">
        <v>897</v>
      </c>
      <c r="G27" s="146" t="s">
        <v>140</v>
      </c>
    </row>
    <row r="28" spans="2:7" ht="26.25" x14ac:dyDescent="0.25">
      <c r="B28" s="142">
        <v>25</v>
      </c>
      <c r="C28" s="143" t="str">
        <f ca="1" xml:space="preserve"> Inputs!$A$1</f>
        <v>Inputs</v>
      </c>
      <c r="D28" s="149" t="str">
        <f xml:space="preserve"> Inputs!E189</f>
        <v xml:space="preserve">Price control conversion array - separate water resources &amp; network plus (WR) </v>
      </c>
      <c r="E28" s="147" t="s">
        <v>900</v>
      </c>
      <c r="F28" s="147" t="s">
        <v>902</v>
      </c>
      <c r="G28" s="146" t="s">
        <v>140</v>
      </c>
    </row>
    <row r="29" spans="2:7" ht="26.25" x14ac:dyDescent="0.25">
      <c r="B29" s="142">
        <v>26</v>
      </c>
      <c r="C29" s="143" t="str">
        <f ca="1" xml:space="preserve"> Inputs!$A$1</f>
        <v>Inputs</v>
      </c>
      <c r="D29" s="149" t="str">
        <f xml:space="preserve"> Inputs!E194</f>
        <v xml:space="preserve">Price control conversion array - wholesale wastewater (WWN+) </v>
      </c>
      <c r="E29" s="147" t="s">
        <v>901</v>
      </c>
      <c r="F29" s="147" t="s">
        <v>902</v>
      </c>
      <c r="G29" s="146" t="s">
        <v>140</v>
      </c>
    </row>
    <row r="30" spans="2:7" ht="39.4" x14ac:dyDescent="0.25">
      <c r="B30" s="142">
        <v>27</v>
      </c>
      <c r="C30" s="143" t="str">
        <f ca="1" xml:space="preserve"> Inputs!$A$1</f>
        <v>Inputs</v>
      </c>
      <c r="D30" s="149" t="str">
        <f xml:space="preserve"> Inputs!E198</f>
        <v xml:space="preserve">Price control deliverables adjustment - standard base - real (WR) </v>
      </c>
      <c r="E30" s="147" t="s">
        <v>898</v>
      </c>
      <c r="F30" s="147" t="s">
        <v>899</v>
      </c>
      <c r="G30" s="146" t="s">
        <v>148</v>
      </c>
    </row>
    <row r="31" spans="2:7" ht="39.4" x14ac:dyDescent="0.25">
      <c r="B31" s="142">
        <v>28</v>
      </c>
      <c r="C31" s="143" t="str">
        <f ca="1" xml:space="preserve"> Inputs!$A$1</f>
        <v>Inputs</v>
      </c>
      <c r="D31" s="149" t="str">
        <f xml:space="preserve"> Inputs!E205</f>
        <v xml:space="preserve">Price control deliverables adjustment - standard enhancement - real (WR) </v>
      </c>
      <c r="E31" s="147" t="s">
        <v>898</v>
      </c>
      <c r="F31" s="147" t="s">
        <v>899</v>
      </c>
      <c r="G31" s="146" t="s">
        <v>148</v>
      </c>
    </row>
    <row r="32" spans="2:7" ht="39.4" x14ac:dyDescent="0.25">
      <c r="B32" s="142">
        <v>29</v>
      </c>
      <c r="C32" s="143" t="str">
        <f ca="1" xml:space="preserve"> Inputs!$A$1</f>
        <v>Inputs</v>
      </c>
      <c r="D32" s="149" t="str">
        <f xml:space="preserve"> Inputs!E212</f>
        <v xml:space="preserve">Price control deliverables adjustment - 25:25 cost sharing - real (WR) </v>
      </c>
      <c r="E32" s="147" t="s">
        <v>898</v>
      </c>
      <c r="F32" s="147" t="s">
        <v>899</v>
      </c>
      <c r="G32" s="146" t="s">
        <v>148</v>
      </c>
    </row>
    <row r="33" spans="2:7" ht="39.4" x14ac:dyDescent="0.25">
      <c r="B33" s="142">
        <v>30</v>
      </c>
      <c r="C33" s="143" t="str">
        <f ca="1" xml:space="preserve"> Inputs!$A$1</f>
        <v>Inputs</v>
      </c>
      <c r="D33" s="149" t="str">
        <f xml:space="preserve"> Inputs!E219</f>
        <v xml:space="preserve">Price control deliverables adjustment - 40:10 cost sharing - real (WR) </v>
      </c>
      <c r="E33" s="147" t="s">
        <v>898</v>
      </c>
      <c r="F33" s="147" t="s">
        <v>899</v>
      </c>
      <c r="G33" s="146" t="s">
        <v>148</v>
      </c>
    </row>
    <row r="35" spans="2:7" ht="13.15" x14ac:dyDescent="0.25">
      <c r="B35" s="139" t="s">
        <v>885</v>
      </c>
      <c r="C35" s="139" t="s">
        <v>886</v>
      </c>
      <c r="D35" s="139" t="s">
        <v>908</v>
      </c>
      <c r="E35" s="140" t="s">
        <v>888</v>
      </c>
      <c r="F35" s="139" t="s">
        <v>13</v>
      </c>
      <c r="G35" s="139" t="s">
        <v>889</v>
      </c>
    </row>
    <row r="36" spans="2:7" ht="26.25" x14ac:dyDescent="0.25">
      <c r="B36" s="148">
        <v>1</v>
      </c>
      <c r="C36" s="143" t="str">
        <f ca="1" xml:space="preserve"> Outputs!$A$1</f>
        <v>Outputs</v>
      </c>
      <c r="D36" s="143" t="str">
        <f xml:space="preserve"> Outputs!E9</f>
        <v xml:space="preserve">Total RCV adjustment for real price effects - real (WR) </v>
      </c>
      <c r="E36" s="147" t="s">
        <v>913</v>
      </c>
      <c r="F36" s="147" t="s">
        <v>909</v>
      </c>
      <c r="G36" s="146" t="s">
        <v>148</v>
      </c>
    </row>
    <row r="37" spans="2:7" ht="26.25" x14ac:dyDescent="0.25">
      <c r="B37" s="148">
        <v>2</v>
      </c>
      <c r="C37" s="143" t="str">
        <f ca="1" xml:space="preserve"> Outputs!$A$1</f>
        <v>Outputs</v>
      </c>
      <c r="D37" s="143" t="str">
        <f xml:space="preserve"> Outputs!E16</f>
        <v xml:space="preserve">Total revenue adjustment for real price effects - real (WR) </v>
      </c>
      <c r="E37" s="147" t="s">
        <v>914</v>
      </c>
      <c r="F37" s="147" t="s">
        <v>910</v>
      </c>
      <c r="G37" s="146" t="s">
        <v>148</v>
      </c>
    </row>
    <row r="38" spans="2:7" ht="26.25" x14ac:dyDescent="0.25">
      <c r="B38" s="148">
        <v>3</v>
      </c>
      <c r="C38" s="143" t="str">
        <f ca="1" xml:space="preserve"> Outputs!$A$1</f>
        <v>Outputs</v>
      </c>
      <c r="D38" s="143" t="str">
        <f xml:space="preserve"> Outputs!E24</f>
        <v xml:space="preserve">Real price effects adjustment - standard base - real (WR) </v>
      </c>
      <c r="E38" s="147" t="s">
        <v>912</v>
      </c>
      <c r="F38" s="147" t="s">
        <v>911</v>
      </c>
      <c r="G38" s="146" t="s">
        <v>148</v>
      </c>
    </row>
    <row r="39" spans="2:7" ht="26.25" x14ac:dyDescent="0.25">
      <c r="B39" s="148">
        <v>4</v>
      </c>
      <c r="C39" s="143" t="str">
        <f ca="1" xml:space="preserve"> Outputs!$A$1</f>
        <v>Outputs</v>
      </c>
      <c r="D39" s="143" t="str">
        <f xml:space="preserve"> Outputs!E31</f>
        <v xml:space="preserve">Real price effects adjustment - standard enhancement - real (WR) </v>
      </c>
      <c r="E39" s="147" t="s">
        <v>912</v>
      </c>
      <c r="F39" s="147" t="s">
        <v>911</v>
      </c>
      <c r="G39" s="146" t="s">
        <v>148</v>
      </c>
    </row>
    <row r="40" spans="2:7" ht="26.25" x14ac:dyDescent="0.25">
      <c r="B40" s="148">
        <v>5</v>
      </c>
      <c r="C40" s="143" t="str">
        <f ca="1" xml:space="preserve"> Outputs!$A$1</f>
        <v>Outputs</v>
      </c>
      <c r="D40" s="143" t="str">
        <f xml:space="preserve"> Outputs!E38</f>
        <v xml:space="preserve">Real price effects adjustment - 25:25 cost sharing - real (WR) </v>
      </c>
      <c r="E40" s="147" t="s">
        <v>912</v>
      </c>
      <c r="F40" s="147" t="s">
        <v>911</v>
      </c>
      <c r="G40" s="146" t="s">
        <v>148</v>
      </c>
    </row>
    <row r="41" spans="2:7" ht="26.25" x14ac:dyDescent="0.25">
      <c r="B41" s="148">
        <v>6</v>
      </c>
      <c r="C41" s="143" t="str">
        <f ca="1" xml:space="preserve"> Outputs!$A$1</f>
        <v>Outputs</v>
      </c>
      <c r="D41" s="143" t="str">
        <f xml:space="preserve"> Outputs!E45</f>
        <v xml:space="preserve">Real price effects adjustment - 40:10 cost sharing - real (WR) </v>
      </c>
      <c r="E41" s="147" t="s">
        <v>912</v>
      </c>
      <c r="F41" s="147" t="s">
        <v>911</v>
      </c>
      <c r="G41" s="146" t="s">
        <v>148</v>
      </c>
    </row>
  </sheetData>
  <phoneticPr fontId="46" type="noConversion"/>
  <hyperlinks>
    <hyperlink ref="F4" r:id="rId1" display="https://www.ons.gov.uk/economy/inflationandpriceindices/timeseries/l522/mm23" xr:uid="{A9B0B717-B4B4-4CF6-86E0-A009FEEAD7FC}"/>
    <hyperlink ref="F5" r:id="rId2" display="https://www.gov.uk/government/statistical-data-sets/industrial-energy-price-indices" xr:uid="{A11FB14A-F632-44AA-A2D5-20A9B8410224}"/>
    <hyperlink ref="F6" r:id="rId3" display="https://www.gov.uk/government/statistical-data-sets/industrial-energy-price-indices" xr:uid="{46F9941C-1970-455C-812E-76FA5F266878}"/>
    <hyperlink ref="F7" r:id="rId4" display="https://www.ofgem.gov.uk/energy-data-and-research/data-portal/wholesale-market-indicators" xr:uid="{8FB4B46F-4CF8-4442-9C57-388D6C44D909}"/>
    <hyperlink ref="F8" r:id="rId5" display="https://www.ofgem.gov.uk/energy-data-and-research/data-portal/wholesale-market-indicators" xr:uid="{53D213C8-E688-4139-BAD8-13131A49F42A}"/>
    <hyperlink ref="F9" r:id="rId6" xr:uid="{5C680FB4-21BE-4409-8EB3-0479E1DC1254}"/>
    <hyperlink ref="F10" r:id="rId7" xr:uid="{54E43606-0B18-4149-B077-42C5E9AC05C8}"/>
    <hyperlink ref="F11" r:id="rId8" xr:uid="{3D917B40-8B05-46EE-B7EC-D996D3A5E8C3}"/>
    <hyperlink ref="F12" r:id="rId9" xr:uid="{81C45202-B882-4D61-9264-AFB040DC3E19}"/>
    <hyperlink ref="F13" r:id="rId10" display="https://www.ofwat.gov.uk/wp-content/uploads/2024/12/9.-PR24-final-determinations-Expenditure-allowances.pdf" xr:uid="{5ADEE956-9524-43A2-BB3F-152606F414E8}"/>
    <hyperlink ref="F16" r:id="rId11" display="https://www.ofwat.gov.uk/wp-content/uploads/2024/12/9.-PR24-final-determinations-Expenditure-allowances.pdf" xr:uid="{5A93BF4B-5891-4062-A45D-FE431BF9A60D}"/>
    <hyperlink ref="F14" r:id="rId12" display="https://www.ons.gov.uk/employmentandlabourmarket/peopleinwork/earningsandworkinghours/datasets/industry4digitsic2007ashetable16" xr:uid="{9889D190-9EB3-4C66-B0B0-AA5607E4F08B}"/>
    <hyperlink ref="F15" r:id="rId13" display="https://www.ons.gov.uk/employmentandlabourmarket/peopleinwork/earningsandworkinghours/datasets/industry4digitsic2007ashetable16" xr:uid="{724CD923-2625-42C7-91D4-5F6B553C0A27}"/>
    <hyperlink ref="F17" r:id="rId14" display="https://www.ons.gov.uk/businessindustryandtrade/constructionindustry/datasets/interimconstructionoutputpriceindices" xr:uid="{F606170A-8264-45BA-A0FA-908B1DB06584}"/>
    <hyperlink ref="F18" r:id="rId15" display="https://www.ofwat.gov.uk/wp-content/uploads/2024/12/9.-PR24-final-determinations-Expenditure-allowances.pdf" xr:uid="{8779ADE9-9E30-4704-852C-C5C053C15CF9}"/>
  </hyperlinks>
  <pageMargins left="0.7" right="0.7" top="0.75" bottom="0.75" header="0.3" footer="0.3"/>
  <pageSetup paperSize="9" orientation="portrait"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A86F1-B960-4DF7-AB78-F443C63E3015}">
  <sheetPr>
    <tabColor theme="6" tint="0.39997558519241921"/>
  </sheetPr>
  <dimension ref="A1:L30"/>
  <sheetViews>
    <sheetView zoomScale="80" zoomScaleNormal="80" workbookViewId="0"/>
  </sheetViews>
  <sheetFormatPr defaultColWidth="0" defaultRowHeight="9.75" x14ac:dyDescent="0.25"/>
  <cols>
    <col min="1" max="1" width="3.1796875" customWidth="1"/>
    <col min="2" max="2" width="12" bestFit="1" customWidth="1"/>
    <col min="3" max="3" width="43.6328125" bestFit="1" customWidth="1"/>
    <col min="4" max="4" width="56.36328125" customWidth="1"/>
    <col min="5" max="5" width="31.81640625" customWidth="1"/>
    <col min="6" max="11" width="8.6328125" customWidth="1"/>
    <col min="12" max="12" width="0" hidden="1" customWidth="1"/>
    <col min="13" max="16384" width="8.6328125" hidden="1"/>
  </cols>
  <sheetData>
    <row r="1" spans="1:6" ht="30.75" x14ac:dyDescent="0.25">
      <c r="A1" s="118" t="s">
        <v>872</v>
      </c>
      <c r="B1" s="119"/>
      <c r="C1" s="119"/>
      <c r="D1" s="119"/>
      <c r="E1" s="119"/>
      <c r="F1" s="119"/>
    </row>
    <row r="2" spans="1:6" ht="13.5" x14ac:dyDescent="0.35">
      <c r="A2" s="120"/>
      <c r="B2" s="120"/>
      <c r="C2" s="120"/>
      <c r="D2" s="120"/>
      <c r="E2" s="120"/>
    </row>
    <row r="3" spans="1:6" ht="13.5" x14ac:dyDescent="0.35">
      <c r="A3" s="120"/>
      <c r="B3" s="150" t="s">
        <v>873</v>
      </c>
      <c r="C3" s="150"/>
      <c r="D3" s="150"/>
      <c r="E3" s="150"/>
    </row>
    <row r="4" spans="1:6" ht="13.5" x14ac:dyDescent="0.35">
      <c r="A4" s="120"/>
      <c r="B4" s="150"/>
      <c r="C4" s="150"/>
      <c r="D4" s="150"/>
      <c r="E4" s="150"/>
    </row>
    <row r="5" spans="1:6" ht="13.5" x14ac:dyDescent="0.35">
      <c r="A5" s="120"/>
      <c r="B5" s="120"/>
      <c r="C5" s="120"/>
      <c r="D5" s="120"/>
      <c r="E5" s="120"/>
    </row>
    <row r="6" spans="1:6" ht="13.5" x14ac:dyDescent="0.35">
      <c r="A6" s="120"/>
      <c r="B6" s="129" t="s">
        <v>874</v>
      </c>
      <c r="C6" s="129" t="s">
        <v>875</v>
      </c>
      <c r="D6" s="129" t="s">
        <v>876</v>
      </c>
      <c r="E6" s="121" t="s">
        <v>877</v>
      </c>
    </row>
    <row r="7" spans="1:6" ht="39.4" x14ac:dyDescent="0.35">
      <c r="A7" s="120"/>
      <c r="B7" s="130"/>
      <c r="C7" s="122" t="str">
        <f ca="1" xml:space="preserve"> Labour!$A$1</f>
        <v>Labour</v>
      </c>
      <c r="D7" s="123" t="s">
        <v>38</v>
      </c>
      <c r="E7" s="131" t="str">
        <f xml:space="preserve"> Labour!E54</f>
        <v xml:space="preserve">Energy adjusted base allowance available for cost sharing - real (WR) </v>
      </c>
    </row>
    <row r="8" spans="1:6" ht="26.25" x14ac:dyDescent="0.35">
      <c r="A8" s="120"/>
      <c r="B8" s="132"/>
      <c r="C8" s="122" t="str">
        <f ca="1" xml:space="preserve"> Inputs!$A$1</f>
        <v>Inputs</v>
      </c>
      <c r="D8" s="123" t="s">
        <v>39</v>
      </c>
      <c r="E8" s="131" t="str">
        <f xml:space="preserve"> Inputs!E11</f>
        <v>Last pre forecast date</v>
      </c>
    </row>
    <row r="9" spans="1:6" ht="26.25" x14ac:dyDescent="0.35">
      <c r="A9" s="120"/>
      <c r="B9" s="132"/>
      <c r="C9" s="122" t="s">
        <v>41</v>
      </c>
      <c r="D9" s="123" t="s">
        <v>40</v>
      </c>
      <c r="E9" s="133" t="s">
        <v>879</v>
      </c>
    </row>
    <row r="10" spans="1:6" ht="26.25" x14ac:dyDescent="0.35">
      <c r="A10" s="120"/>
      <c r="B10" s="132"/>
      <c r="C10" s="122" t="str">
        <f ca="1" xml:space="preserve"> 'Materials, plant &amp; equipment'!$A$1</f>
        <v>Materials, plant &amp; equipment</v>
      </c>
      <c r="D10" s="123" t="s">
        <v>42</v>
      </c>
      <c r="E10" s="131" t="str">
        <f xml:space="preserve"> 'Materials, plant &amp; equipment'!A8</f>
        <v>Adjustment factor</v>
      </c>
    </row>
    <row r="11" spans="1:6" ht="26.25" x14ac:dyDescent="0.35">
      <c r="A11" s="120"/>
      <c r="B11" s="130"/>
      <c r="C11" s="122" t="str">
        <f ca="1" xml:space="preserve"> Inputs!$A$1</f>
        <v>Inputs</v>
      </c>
      <c r="D11" s="123" t="s">
        <v>43</v>
      </c>
      <c r="E11" s="133" t="s">
        <v>878</v>
      </c>
    </row>
    <row r="12" spans="1:6" ht="26.25" x14ac:dyDescent="0.35">
      <c r="A12" s="120"/>
      <c r="B12" s="130"/>
      <c r="C12" s="122" t="str">
        <f ca="1" xml:space="preserve"> Time!$A$1</f>
        <v>Time</v>
      </c>
      <c r="D12" s="123" t="s">
        <v>44</v>
      </c>
      <c r="E12" s="133" t="s">
        <v>878</v>
      </c>
    </row>
    <row r="13" spans="1:6" ht="26.25" x14ac:dyDescent="0.35">
      <c r="A13" s="120"/>
      <c r="B13" s="130"/>
      <c r="C13" s="122" t="str">
        <f ca="1" xml:space="preserve"> Energy!$A$1</f>
        <v>Energy</v>
      </c>
      <c r="D13" s="123" t="s">
        <v>45</v>
      </c>
      <c r="E13" s="131" t="str">
        <f xml:space="preserve"> Energy!E132</f>
        <v>Pre forecast period flag</v>
      </c>
    </row>
    <row r="14" spans="1:6" ht="39.4" x14ac:dyDescent="0.35">
      <c r="A14" s="120"/>
      <c r="B14" s="132"/>
      <c r="C14" s="122" t="s">
        <v>47</v>
      </c>
      <c r="D14" s="123" t="s">
        <v>46</v>
      </c>
      <c r="E14" s="133" t="s">
        <v>879</v>
      </c>
    </row>
    <row r="15" spans="1:6" ht="39.4" x14ac:dyDescent="0.35">
      <c r="A15" s="120"/>
      <c r="B15" s="124"/>
      <c r="C15" s="122" t="str">
        <f ca="1" xml:space="preserve"> Labour!$A$1</f>
        <v>Labour</v>
      </c>
      <c r="D15" s="123" t="s">
        <v>48</v>
      </c>
      <c r="E15" s="131" t="str">
        <f xml:space="preserve"> Labour!E48</f>
        <v xml:space="preserve">Variance to totex allowance post adjustment - energy - real (WR) </v>
      </c>
    </row>
    <row r="16" spans="1:6" ht="26.25" x14ac:dyDescent="0.35">
      <c r="A16" s="120"/>
      <c r="B16" s="127"/>
      <c r="C16" s="122" t="s">
        <v>50</v>
      </c>
      <c r="D16" s="128" t="s">
        <v>49</v>
      </c>
      <c r="E16" s="131" t="str">
        <f xml:space="preserve"> Energy!B393</f>
        <v>Adjustment factor</v>
      </c>
    </row>
    <row r="17" spans="1:5" ht="14.25" x14ac:dyDescent="0.35">
      <c r="A17" s="120"/>
      <c r="B17" s="127"/>
      <c r="C17" s="122" t="str">
        <f ca="1" xml:space="preserve"> Inputs!$A$1</f>
        <v>Inputs</v>
      </c>
      <c r="D17" s="128" t="s">
        <v>51</v>
      </c>
      <c r="E17" s="133" t="s">
        <v>878</v>
      </c>
    </row>
    <row r="18" spans="1:5" ht="26.25" x14ac:dyDescent="0.35">
      <c r="A18" s="120"/>
      <c r="B18" s="127"/>
      <c r="C18" s="122" t="str">
        <f ca="1" xml:space="preserve"> Time!$A$1</f>
        <v>Time</v>
      </c>
      <c r="D18" s="123" t="s">
        <v>52</v>
      </c>
      <c r="E18" s="133" t="s">
        <v>878</v>
      </c>
    </row>
    <row r="19" spans="1:5" ht="39.4" x14ac:dyDescent="0.35">
      <c r="A19" s="120"/>
      <c r="B19" s="127"/>
      <c r="C19" s="122" t="s">
        <v>50</v>
      </c>
      <c r="D19" s="123" t="s">
        <v>53</v>
      </c>
      <c r="E19" s="131" t="str">
        <f xml:space="preserve"> Inputs!E55</f>
        <v xml:space="preserve">Ofgem day ahead electricity baseload prices (monthly average) (April) </v>
      </c>
    </row>
    <row r="20" spans="1:5" ht="26.25" x14ac:dyDescent="0.35">
      <c r="A20" s="120"/>
      <c r="B20" s="153"/>
      <c r="C20" s="151" t="s">
        <v>881</v>
      </c>
      <c r="D20" s="155" t="s">
        <v>880</v>
      </c>
      <c r="E20" s="122" t="str">
        <f xml:space="preserve"> Inputs!E138</f>
        <v xml:space="preserve">Totex allowance for modelled base costs - real (WR) </v>
      </c>
    </row>
    <row r="21" spans="1:5" ht="26.25" x14ac:dyDescent="0.35">
      <c r="A21" s="120"/>
      <c r="B21" s="154"/>
      <c r="C21" s="152"/>
      <c r="D21" s="156"/>
      <c r="E21" s="122" t="str">
        <f xml:space="preserve"> Energy!E234</f>
        <v xml:space="preserve">Totex allowance for modelled base costs - real (WR) </v>
      </c>
    </row>
    <row r="22" spans="1:5" ht="26.25" x14ac:dyDescent="0.35">
      <c r="A22" s="120"/>
      <c r="B22" s="153"/>
      <c r="C22" s="151" t="s">
        <v>50</v>
      </c>
      <c r="D22" s="155" t="s">
        <v>882</v>
      </c>
      <c r="E22" s="122" t="str">
        <f xml:space="preserve"> Inputs!E15</f>
        <v>Additional control 1 - water or wastewater</v>
      </c>
    </row>
    <row r="23" spans="1:5" ht="26.25" x14ac:dyDescent="0.35">
      <c r="A23" s="120"/>
      <c r="B23" s="154"/>
      <c r="C23" s="152"/>
      <c r="D23" s="156"/>
      <c r="E23" s="122" t="str">
        <f xml:space="preserve"> Energy!E220</f>
        <v>Additional control 1 - water or wastewater</v>
      </c>
    </row>
    <row r="24" spans="1:5" ht="39.4" x14ac:dyDescent="0.35">
      <c r="A24" s="120"/>
      <c r="B24" s="153"/>
      <c r="C24" s="151" t="s">
        <v>50</v>
      </c>
      <c r="D24" s="155" t="s">
        <v>883</v>
      </c>
      <c r="E24" s="122" t="str">
        <f xml:space="preserve"> Inputs!E189</f>
        <v xml:space="preserve">Price control conversion array - separate water resources &amp; network plus (WR) </v>
      </c>
    </row>
    <row r="25" spans="1:5" ht="39.4" x14ac:dyDescent="0.35">
      <c r="A25" s="120"/>
      <c r="B25" s="154"/>
      <c r="C25" s="152"/>
      <c r="D25" s="156"/>
      <c r="E25" s="122" t="str">
        <f xml:space="preserve"> Energy!E335</f>
        <v xml:space="preserve">Price control conversion array - separate water resources &amp; network plus (WR) </v>
      </c>
    </row>
    <row r="26" spans="1:5" ht="78.75" x14ac:dyDescent="0.35">
      <c r="A26" s="120"/>
      <c r="B26" s="124"/>
      <c r="C26" s="122" t="str">
        <f ca="1" xml:space="preserve"> Energy!$A$1</f>
        <v>Energy</v>
      </c>
      <c r="D26" s="123" t="s">
        <v>915</v>
      </c>
      <c r="E26" s="122" t="str">
        <f xml:space="preserve"> Energy!E386</f>
        <v xml:space="preserve">Energy adjustment true-up - real (WR) </v>
      </c>
    </row>
    <row r="27" spans="1:5" ht="26.25" x14ac:dyDescent="0.35">
      <c r="A27" s="120"/>
      <c r="B27" s="124"/>
      <c r="C27" s="122" t="str">
        <f ca="1" xml:space="preserve"> Energy!$A$1</f>
        <v>Energy</v>
      </c>
      <c r="D27" s="123" t="s">
        <v>916</v>
      </c>
      <c r="E27" s="133" t="s">
        <v>878</v>
      </c>
    </row>
    <row r="28" spans="1:5" ht="26.25" x14ac:dyDescent="0.35">
      <c r="A28" s="120"/>
      <c r="B28" s="124"/>
      <c r="C28" s="122" t="s">
        <v>41</v>
      </c>
      <c r="D28" s="123" t="s">
        <v>917</v>
      </c>
      <c r="E28" s="133" t="s">
        <v>878</v>
      </c>
    </row>
    <row r="29" spans="1:5" ht="13.5" x14ac:dyDescent="0.35">
      <c r="A29" s="120"/>
      <c r="B29" s="120"/>
      <c r="C29" s="120"/>
      <c r="D29" s="120"/>
      <c r="E29" s="125"/>
    </row>
    <row r="30" spans="1:5" ht="13.15" x14ac:dyDescent="0.25">
      <c r="A30" s="126" t="s">
        <v>269</v>
      </c>
      <c r="B30" s="126"/>
      <c r="C30" s="126"/>
      <c r="D30" s="126"/>
      <c r="E30" s="126"/>
    </row>
  </sheetData>
  <mergeCells count="10">
    <mergeCell ref="B3:E4"/>
    <mergeCell ref="C20:C21"/>
    <mergeCell ref="C22:C23"/>
    <mergeCell ref="C24:C25"/>
    <mergeCell ref="B20:B21"/>
    <mergeCell ref="D20:D21"/>
    <mergeCell ref="B22:B23"/>
    <mergeCell ref="D22:D23"/>
    <mergeCell ref="B24:B25"/>
    <mergeCell ref="D24:D2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DB8E"/>
    <outlinePr summaryBelow="0" summaryRight="0"/>
  </sheetPr>
  <dimension ref="A1:AD635"/>
  <sheetViews>
    <sheetView topLeftCell="A100" zoomScale="80" zoomScaleNormal="80" workbookViewId="0"/>
  </sheetViews>
  <sheetFormatPr defaultColWidth="15.1796875" defaultRowHeight="13.15" outlineLevelRow="3" x14ac:dyDescent="0.25"/>
  <cols>
    <col min="1" max="2" width="1.453125" style="22" customWidth="1"/>
    <col min="3" max="3" width="1.453125" style="34" customWidth="1"/>
    <col min="4" max="4" width="1.453125" style="63" customWidth="1"/>
    <col min="5" max="5" width="107.81640625" style="23" bestFit="1" customWidth="1"/>
    <col min="6" max="8" width="14.81640625" style="23" customWidth="1"/>
    <col min="9" max="9" width="3.453125" style="23" customWidth="1"/>
    <col min="10" max="29" width="14.81640625" style="23" customWidth="1"/>
    <col min="30" max="16384" width="15.1796875" style="23"/>
  </cols>
  <sheetData>
    <row r="1" spans="1:29" s="29" customFormat="1" ht="30.75" x14ac:dyDescent="0.25">
      <c r="A1" s="29" t="str">
        <f ca="1">RIGHT(CELL("filename", A1), LEN(CELL("filename", A1)) - SEARCH("]", CELL("filename", A1)))</f>
        <v>Inputs</v>
      </c>
      <c r="D1" s="72"/>
    </row>
    <row r="2" spans="1:29" s="37" customFormat="1" x14ac:dyDescent="0.25">
      <c r="A2" s="32"/>
      <c r="B2" s="32"/>
      <c r="C2" s="42"/>
      <c r="D2" s="64"/>
      <c r="E2" s="65" t="s">
        <v>54</v>
      </c>
      <c r="F2" s="41">
        <v>0</v>
      </c>
      <c r="G2" s="39" t="s">
        <v>55</v>
      </c>
      <c r="H2" s="25"/>
      <c r="I2" s="25"/>
      <c r="J2" s="15">
        <f>Time!J$80</f>
        <v>40999</v>
      </c>
      <c r="K2" s="15">
        <f>Time!K$80</f>
        <v>41364</v>
      </c>
      <c r="L2" s="15">
        <f>Time!L$80</f>
        <v>41729</v>
      </c>
      <c r="M2" s="15">
        <f>Time!M$80</f>
        <v>42094</v>
      </c>
      <c r="N2" s="15">
        <f>Time!N$80</f>
        <v>42460</v>
      </c>
      <c r="O2" s="15">
        <f>Time!O$80</f>
        <v>42825</v>
      </c>
      <c r="P2" s="15">
        <f>Time!P$80</f>
        <v>43190</v>
      </c>
      <c r="Q2" s="15">
        <f>Time!Q$80</f>
        <v>43555</v>
      </c>
      <c r="R2" s="15">
        <f>Time!R$80</f>
        <v>43921</v>
      </c>
      <c r="S2" s="15">
        <f>Time!S$80</f>
        <v>44286</v>
      </c>
      <c r="T2" s="15">
        <f>Time!T$80</f>
        <v>44651</v>
      </c>
      <c r="U2" s="15">
        <f>Time!U$80</f>
        <v>45016</v>
      </c>
      <c r="V2" s="15">
        <f>Time!V$80</f>
        <v>45382</v>
      </c>
      <c r="W2" s="15">
        <f>Time!W$80</f>
        <v>45747</v>
      </c>
      <c r="X2" s="15">
        <f>Time!X$80</f>
        <v>46112</v>
      </c>
      <c r="Y2" s="15">
        <f>Time!Y$80</f>
        <v>46477</v>
      </c>
      <c r="Z2" s="15">
        <f>Time!Z$80</f>
        <v>46843</v>
      </c>
      <c r="AA2" s="15">
        <f>Time!AA$80</f>
        <v>47208</v>
      </c>
      <c r="AB2" s="15">
        <f>Time!AB$80</f>
        <v>47573</v>
      </c>
      <c r="AC2" s="15">
        <f>Time!AC$80</f>
        <v>47938</v>
      </c>
    </row>
    <row r="3" spans="1:29" s="37" customFormat="1" x14ac:dyDescent="0.25">
      <c r="A3" s="32"/>
      <c r="B3" s="32"/>
      <c r="C3" s="42"/>
      <c r="D3" s="64"/>
      <c r="E3" s="13" t="s">
        <v>56</v>
      </c>
      <c r="F3" s="38"/>
      <c r="G3" s="39"/>
      <c r="H3" s="25"/>
      <c r="I3" s="25"/>
      <c r="J3" s="14" t="str">
        <f>Time!J$86</f>
        <v>Pre Fcst</v>
      </c>
      <c r="K3" s="14" t="str">
        <f>Time!K$86</f>
        <v>Pre Fcst</v>
      </c>
      <c r="L3" s="14" t="str">
        <f>Time!L$86</f>
        <v>Pre Fcst</v>
      </c>
      <c r="M3" s="14" t="str">
        <f>Time!M$86</f>
        <v>Pre Fcst</v>
      </c>
      <c r="N3" s="14" t="str">
        <f>Time!N$86</f>
        <v>Pre Fcst</v>
      </c>
      <c r="O3" s="14" t="str">
        <f>Time!O$86</f>
        <v>Pre Fcst</v>
      </c>
      <c r="P3" s="14" t="str">
        <f>Time!P$86</f>
        <v>Pre Fcst</v>
      </c>
      <c r="Q3" s="14" t="str">
        <f>Time!Q$86</f>
        <v>Pre Fcst</v>
      </c>
      <c r="R3" s="14" t="str">
        <f>Time!R$86</f>
        <v>Pre Fcst</v>
      </c>
      <c r="S3" s="14" t="str">
        <f>Time!S$86</f>
        <v>Pre Fcst</v>
      </c>
      <c r="T3" s="14" t="str">
        <f>Time!T$86</f>
        <v>Pre Fcst</v>
      </c>
      <c r="U3" s="14" t="str">
        <f>Time!U$86</f>
        <v>Pre Fcst</v>
      </c>
      <c r="V3" s="14" t="str">
        <f>Time!V$86</f>
        <v>Pre Fcst</v>
      </c>
      <c r="W3" s="14" t="str">
        <f>Time!W$86</f>
        <v>Forecast</v>
      </c>
      <c r="X3" s="14" t="str">
        <f>Time!X$86</f>
        <v>Forecast</v>
      </c>
      <c r="Y3" s="14" t="str">
        <f>Time!Y$86</f>
        <v>Forecast</v>
      </c>
      <c r="Z3" s="14" t="str">
        <f>Time!Z$86</f>
        <v>Forecast</v>
      </c>
      <c r="AA3" s="14" t="str">
        <f>Time!AA$86</f>
        <v>Forecast</v>
      </c>
      <c r="AB3" s="14" t="str">
        <f>Time!AB$86</f>
        <v>Forecast</v>
      </c>
      <c r="AC3" s="14" t="str">
        <f>Time!AC$86</f>
        <v>Post Fcst</v>
      </c>
    </row>
    <row r="4" spans="1:29" s="78" customFormat="1" x14ac:dyDescent="0.25">
      <c r="A4" s="32"/>
      <c r="B4" s="32"/>
      <c r="C4" s="42"/>
      <c r="D4" s="64"/>
      <c r="E4" s="13" t="s">
        <v>57</v>
      </c>
      <c r="F4" s="38"/>
      <c r="G4" s="39"/>
      <c r="H4" s="25"/>
      <c r="I4" s="25"/>
      <c r="J4" s="13">
        <f>Time!J$90</f>
        <v>1</v>
      </c>
      <c r="K4" s="13">
        <f>Time!K$90</f>
        <v>2</v>
      </c>
      <c r="L4" s="13">
        <f>Time!L$90</f>
        <v>3</v>
      </c>
      <c r="M4" s="13">
        <f>Time!M$90</f>
        <v>4</v>
      </c>
      <c r="N4" s="13">
        <f>Time!N$90</f>
        <v>5</v>
      </c>
      <c r="O4" s="13">
        <f>Time!O$90</f>
        <v>6</v>
      </c>
      <c r="P4" s="13">
        <f>Time!P$90</f>
        <v>7</v>
      </c>
      <c r="Q4" s="13">
        <f>Time!Q$90</f>
        <v>8</v>
      </c>
      <c r="R4" s="13">
        <f>Time!R$90</f>
        <v>9</v>
      </c>
      <c r="S4" s="13">
        <f>Time!S$90</f>
        <v>10</v>
      </c>
      <c r="T4" s="13">
        <f>Time!T$90</f>
        <v>11</v>
      </c>
      <c r="U4" s="13">
        <f>Time!U$90</f>
        <v>12</v>
      </c>
      <c r="V4" s="13">
        <f>Time!V$90</f>
        <v>13</v>
      </c>
      <c r="W4" s="13">
        <f>Time!W$90</f>
        <v>14</v>
      </c>
      <c r="X4" s="13">
        <f>Time!X$90</f>
        <v>15</v>
      </c>
      <c r="Y4" s="13">
        <f>Time!Y$90</f>
        <v>16</v>
      </c>
      <c r="Z4" s="13">
        <f>Time!Z$90</f>
        <v>17</v>
      </c>
      <c r="AA4" s="13">
        <f>Time!AA$90</f>
        <v>18</v>
      </c>
      <c r="AB4" s="13">
        <f>Time!AB$90</f>
        <v>19</v>
      </c>
      <c r="AC4" s="13">
        <f>Time!AC$90</f>
        <v>20</v>
      </c>
    </row>
    <row r="5" spans="1:29" s="37" customFormat="1" x14ac:dyDescent="0.25">
      <c r="A5" s="32"/>
      <c r="B5" s="32"/>
      <c r="C5" s="42"/>
      <c r="D5" s="64"/>
      <c r="F5" s="26" t="s">
        <v>58</v>
      </c>
      <c r="G5" s="26" t="s">
        <v>59</v>
      </c>
      <c r="H5" s="26" t="s">
        <v>60</v>
      </c>
      <c r="I5" s="25"/>
    </row>
    <row r="6" spans="1:29" s="40" customFormat="1" x14ac:dyDescent="0.25">
      <c r="A6" s="26"/>
      <c r="B6" s="26"/>
      <c r="C6" s="68"/>
      <c r="D6" s="73"/>
    </row>
    <row r="7" spans="1:29" s="40" customFormat="1" x14ac:dyDescent="0.25">
      <c r="A7" s="26"/>
      <c r="B7" s="26"/>
      <c r="C7" s="68"/>
      <c r="D7" s="73"/>
    </row>
    <row r="8" spans="1:29" x14ac:dyDescent="0.25">
      <c r="A8" s="22" t="s">
        <v>61</v>
      </c>
    </row>
    <row r="9" spans="1:29" outlineLevel="1" x14ac:dyDescent="0.25">
      <c r="E9" s="23" t="s">
        <v>62</v>
      </c>
      <c r="F9" s="59">
        <v>40634</v>
      </c>
      <c r="G9" s="23" t="s">
        <v>63</v>
      </c>
    </row>
    <row r="10" spans="1:29" outlineLevel="1" x14ac:dyDescent="0.25">
      <c r="E10" s="23" t="s">
        <v>64</v>
      </c>
      <c r="F10" s="58">
        <v>3</v>
      </c>
    </row>
    <row r="11" spans="1:29" outlineLevel="1" x14ac:dyDescent="0.25">
      <c r="E11" s="23" t="s">
        <v>65</v>
      </c>
      <c r="F11" s="59">
        <v>45382</v>
      </c>
      <c r="G11" s="23" t="s">
        <v>63</v>
      </c>
    </row>
    <row r="12" spans="1:29" outlineLevel="1" x14ac:dyDescent="0.25">
      <c r="E12" s="23" t="s">
        <v>66</v>
      </c>
      <c r="F12" s="59">
        <v>47573</v>
      </c>
      <c r="G12" s="23" t="s">
        <v>63</v>
      </c>
    </row>
    <row r="13" spans="1:29" x14ac:dyDescent="0.25">
      <c r="E13" s="23" t="s">
        <v>67</v>
      </c>
      <c r="F13" s="58">
        <v>12</v>
      </c>
      <c r="G13" s="23" t="s">
        <v>68</v>
      </c>
    </row>
    <row r="14" spans="1:29" x14ac:dyDescent="0.25">
      <c r="A14" s="22" t="s">
        <v>69</v>
      </c>
    </row>
    <row r="15" spans="1:29" x14ac:dyDescent="0.25">
      <c r="E15" s="23" t="s">
        <v>70</v>
      </c>
      <c r="F15" s="58"/>
      <c r="G15" s="23" t="s">
        <v>71</v>
      </c>
    </row>
    <row r="16" spans="1:29" x14ac:dyDescent="0.25">
      <c r="E16" s="23" t="s">
        <v>72</v>
      </c>
      <c r="F16" s="58"/>
      <c r="G16" s="23" t="s">
        <v>71</v>
      </c>
    </row>
    <row r="17" spans="1:29" outlineLevel="1" x14ac:dyDescent="0.25">
      <c r="A17" s="22" t="s">
        <v>73</v>
      </c>
    </row>
    <row r="18" spans="1:29" outlineLevel="2" x14ac:dyDescent="0.25">
      <c r="E18" s="23" t="s">
        <v>74</v>
      </c>
      <c r="F18" s="20"/>
      <c r="G18" s="23" t="s">
        <v>75</v>
      </c>
    </row>
    <row r="19" spans="1:29" outlineLevel="2" x14ac:dyDescent="0.25">
      <c r="E19" s="23" t="s">
        <v>76</v>
      </c>
      <c r="F19" s="20"/>
      <c r="G19" s="23" t="s">
        <v>75</v>
      </c>
    </row>
    <row r="20" spans="1:29" outlineLevel="2" x14ac:dyDescent="0.25">
      <c r="E20" s="23" t="s">
        <v>77</v>
      </c>
      <c r="F20" s="20"/>
      <c r="G20" s="23" t="s">
        <v>75</v>
      </c>
    </row>
    <row r="21" spans="1:29" outlineLevel="2" x14ac:dyDescent="0.25">
      <c r="E21" s="23" t="s">
        <v>78</v>
      </c>
      <c r="F21" s="20"/>
      <c r="G21" s="23" t="s">
        <v>75</v>
      </c>
    </row>
    <row r="22" spans="1:29" outlineLevel="2" x14ac:dyDescent="0.25">
      <c r="E22" s="23" t="s">
        <v>79</v>
      </c>
      <c r="F22" s="20"/>
      <c r="G22" s="23" t="s">
        <v>75</v>
      </c>
    </row>
    <row r="23" spans="1:29" outlineLevel="2" x14ac:dyDescent="0.25">
      <c r="E23" s="23" t="s">
        <v>80</v>
      </c>
      <c r="F23" s="20"/>
      <c r="G23" s="23" t="s">
        <v>75</v>
      </c>
    </row>
    <row r="24" spans="1:29" outlineLevel="2" x14ac:dyDescent="0.25">
      <c r="E24" s="23" t="s">
        <v>81</v>
      </c>
      <c r="F24" s="20"/>
      <c r="G24" s="23" t="s">
        <v>75</v>
      </c>
    </row>
    <row r="25" spans="1:29" outlineLevel="2" x14ac:dyDescent="0.25">
      <c r="E25" s="23" t="s">
        <v>82</v>
      </c>
      <c r="F25" s="20"/>
      <c r="G25" s="23" t="s">
        <v>75</v>
      </c>
    </row>
    <row r="26" spans="1:29" outlineLevel="2" x14ac:dyDescent="0.25">
      <c r="E26" s="23" t="s">
        <v>83</v>
      </c>
      <c r="F26" s="20"/>
      <c r="G26" s="23" t="s">
        <v>75</v>
      </c>
    </row>
    <row r="27" spans="1:29" outlineLevel="2" x14ac:dyDescent="0.25">
      <c r="E27" s="23" t="s">
        <v>84</v>
      </c>
      <c r="F27" s="20"/>
      <c r="G27" s="23" t="s">
        <v>75</v>
      </c>
    </row>
    <row r="28" spans="1:29" outlineLevel="2" x14ac:dyDescent="0.25">
      <c r="E28" s="23" t="s">
        <v>85</v>
      </c>
      <c r="F28" s="20"/>
      <c r="G28" s="23" t="s">
        <v>75</v>
      </c>
    </row>
    <row r="29" spans="1:29" outlineLevel="2" x14ac:dyDescent="0.25">
      <c r="E29" s="23" t="s">
        <v>86</v>
      </c>
      <c r="F29" s="20"/>
      <c r="G29" s="23" t="s">
        <v>75</v>
      </c>
    </row>
    <row r="30" spans="1:29" outlineLevel="2" x14ac:dyDescent="0.25"/>
    <row r="31" spans="1:29" outlineLevel="2" x14ac:dyDescent="0.25">
      <c r="E31" s="23" t="s">
        <v>87</v>
      </c>
      <c r="F31" s="35"/>
      <c r="G31" s="35" t="s">
        <v>75</v>
      </c>
      <c r="H31" s="35"/>
      <c r="I31" s="35"/>
      <c r="J31" s="20"/>
      <c r="K31" s="20"/>
      <c r="L31" s="20"/>
      <c r="M31" s="20"/>
      <c r="N31" s="20"/>
      <c r="O31" s="20"/>
      <c r="P31" s="20"/>
      <c r="Q31" s="20"/>
      <c r="R31" s="20"/>
      <c r="S31" s="20"/>
      <c r="T31" s="20"/>
      <c r="U31" s="20"/>
      <c r="V31" s="20"/>
      <c r="W31" s="20"/>
      <c r="X31" s="20"/>
      <c r="Y31" s="20"/>
      <c r="Z31" s="20"/>
      <c r="AA31" s="20"/>
      <c r="AB31" s="20"/>
      <c r="AC31" s="20"/>
    </row>
    <row r="32" spans="1:29" outlineLevel="2" x14ac:dyDescent="0.25">
      <c r="E32" s="23" t="s">
        <v>88</v>
      </c>
      <c r="F32" s="35"/>
      <c r="G32" s="35" t="s">
        <v>75</v>
      </c>
      <c r="H32" s="35"/>
      <c r="I32" s="35"/>
      <c r="J32" s="20"/>
      <c r="K32" s="20"/>
      <c r="L32" s="20"/>
      <c r="M32" s="20"/>
      <c r="N32" s="20"/>
      <c r="O32" s="20"/>
      <c r="P32" s="20"/>
      <c r="Q32" s="20"/>
      <c r="R32" s="20"/>
      <c r="S32" s="20"/>
      <c r="T32" s="20"/>
      <c r="U32" s="20"/>
      <c r="V32" s="20"/>
      <c r="W32" s="20"/>
      <c r="X32" s="20"/>
      <c r="Y32" s="20"/>
      <c r="Z32" s="20"/>
      <c r="AA32" s="20"/>
      <c r="AB32" s="20"/>
      <c r="AC32" s="20"/>
    </row>
    <row r="33" spans="1:29" outlineLevel="2" x14ac:dyDescent="0.25">
      <c r="E33" s="23" t="s">
        <v>89</v>
      </c>
      <c r="F33" s="35"/>
      <c r="G33" s="35" t="s">
        <v>75</v>
      </c>
      <c r="H33" s="35"/>
      <c r="I33" s="35"/>
      <c r="J33" s="20"/>
      <c r="K33" s="20"/>
      <c r="L33" s="20"/>
      <c r="M33" s="20"/>
      <c r="N33" s="20"/>
      <c r="O33" s="20"/>
      <c r="P33" s="20"/>
      <c r="Q33" s="20"/>
      <c r="R33" s="20"/>
      <c r="S33" s="20"/>
      <c r="T33" s="20"/>
      <c r="U33" s="20"/>
      <c r="V33" s="20"/>
      <c r="W33" s="20"/>
      <c r="X33" s="20"/>
      <c r="Y33" s="20"/>
      <c r="Z33" s="20"/>
      <c r="AA33" s="20"/>
      <c r="AB33" s="20"/>
      <c r="AC33" s="20"/>
    </row>
    <row r="34" spans="1:29" outlineLevel="2" x14ac:dyDescent="0.25">
      <c r="E34" s="23" t="s">
        <v>90</v>
      </c>
      <c r="F34" s="35"/>
      <c r="G34" s="35" t="s">
        <v>75</v>
      </c>
      <c r="H34" s="35"/>
      <c r="I34" s="35"/>
      <c r="J34" s="20"/>
      <c r="K34" s="20"/>
      <c r="L34" s="20"/>
      <c r="M34" s="20"/>
      <c r="N34" s="20"/>
      <c r="O34" s="20"/>
      <c r="P34" s="20"/>
      <c r="Q34" s="20"/>
      <c r="R34" s="20"/>
      <c r="S34" s="20"/>
      <c r="T34" s="20"/>
      <c r="U34" s="20"/>
      <c r="V34" s="20"/>
      <c r="W34" s="20"/>
      <c r="X34" s="20"/>
      <c r="Y34" s="20"/>
      <c r="Z34" s="20"/>
      <c r="AA34" s="20"/>
      <c r="AB34" s="20"/>
      <c r="AC34" s="20"/>
    </row>
    <row r="35" spans="1:29" outlineLevel="2" x14ac:dyDescent="0.25">
      <c r="E35" s="23" t="s">
        <v>91</v>
      </c>
      <c r="F35" s="35"/>
      <c r="G35" s="35" t="s">
        <v>75</v>
      </c>
      <c r="H35" s="35"/>
      <c r="I35" s="35"/>
      <c r="J35" s="20"/>
      <c r="K35" s="20"/>
      <c r="L35" s="20"/>
      <c r="M35" s="20"/>
      <c r="N35" s="20"/>
      <c r="O35" s="20"/>
      <c r="P35" s="20"/>
      <c r="Q35" s="20"/>
      <c r="R35" s="20"/>
      <c r="S35" s="20"/>
      <c r="T35" s="20"/>
      <c r="U35" s="20"/>
      <c r="V35" s="20"/>
      <c r="W35" s="20"/>
      <c r="X35" s="20"/>
      <c r="Y35" s="20"/>
      <c r="Z35" s="20"/>
      <c r="AA35" s="20"/>
      <c r="AB35" s="20"/>
      <c r="AC35" s="20"/>
    </row>
    <row r="36" spans="1:29" outlineLevel="2" x14ac:dyDescent="0.25">
      <c r="E36" s="23" t="s">
        <v>92</v>
      </c>
      <c r="F36" s="35"/>
      <c r="G36" s="35" t="s">
        <v>75</v>
      </c>
      <c r="H36" s="35"/>
      <c r="I36" s="35"/>
      <c r="J36" s="20"/>
      <c r="K36" s="20"/>
      <c r="L36" s="20"/>
      <c r="M36" s="20"/>
      <c r="N36" s="20"/>
      <c r="O36" s="20"/>
      <c r="P36" s="20"/>
      <c r="Q36" s="20"/>
      <c r="R36" s="20"/>
      <c r="S36" s="20"/>
      <c r="T36" s="20"/>
      <c r="U36" s="20"/>
      <c r="V36" s="20"/>
      <c r="W36" s="20"/>
      <c r="X36" s="20"/>
      <c r="Y36" s="20"/>
      <c r="Z36" s="20"/>
      <c r="AA36" s="20"/>
      <c r="AB36" s="20"/>
      <c r="AC36" s="20"/>
    </row>
    <row r="37" spans="1:29" outlineLevel="2" x14ac:dyDescent="0.25">
      <c r="E37" s="23" t="s">
        <v>93</v>
      </c>
      <c r="F37" s="35"/>
      <c r="G37" s="35" t="s">
        <v>75</v>
      </c>
      <c r="H37" s="35"/>
      <c r="I37" s="35"/>
      <c r="J37" s="20"/>
      <c r="K37" s="20"/>
      <c r="L37" s="20"/>
      <c r="M37" s="20"/>
      <c r="N37" s="20"/>
      <c r="O37" s="20"/>
      <c r="P37" s="20"/>
      <c r="Q37" s="20"/>
      <c r="R37" s="20"/>
      <c r="S37" s="20"/>
      <c r="T37" s="20"/>
      <c r="U37" s="20"/>
      <c r="V37" s="20"/>
      <c r="W37" s="20"/>
      <c r="X37" s="20"/>
      <c r="Y37" s="20"/>
      <c r="Z37" s="20"/>
      <c r="AA37" s="20"/>
      <c r="AB37" s="20"/>
      <c r="AC37" s="20"/>
    </row>
    <row r="38" spans="1:29" outlineLevel="2" x14ac:dyDescent="0.25">
      <c r="E38" s="23" t="s">
        <v>94</v>
      </c>
      <c r="F38" s="35"/>
      <c r="G38" s="35" t="s">
        <v>75</v>
      </c>
      <c r="H38" s="35"/>
      <c r="I38" s="35"/>
      <c r="J38" s="20"/>
      <c r="K38" s="20"/>
      <c r="L38" s="20"/>
      <c r="M38" s="20"/>
      <c r="N38" s="20"/>
      <c r="O38" s="20"/>
      <c r="P38" s="20"/>
      <c r="Q38" s="20"/>
      <c r="R38" s="20"/>
      <c r="S38" s="20"/>
      <c r="T38" s="20"/>
      <c r="U38" s="20"/>
      <c r="V38" s="20"/>
      <c r="W38" s="20"/>
      <c r="X38" s="20"/>
      <c r="Y38" s="20"/>
      <c r="Z38" s="20"/>
      <c r="AA38" s="20"/>
      <c r="AB38" s="20"/>
      <c r="AC38" s="20"/>
    </row>
    <row r="39" spans="1:29" outlineLevel="2" x14ac:dyDescent="0.25">
      <c r="E39" s="23" t="s">
        <v>95</v>
      </c>
      <c r="F39" s="35"/>
      <c r="G39" s="35" t="s">
        <v>75</v>
      </c>
      <c r="H39" s="35"/>
      <c r="I39" s="35"/>
      <c r="J39" s="20"/>
      <c r="K39" s="20"/>
      <c r="L39" s="20"/>
      <c r="M39" s="20"/>
      <c r="N39" s="20"/>
      <c r="O39" s="20"/>
      <c r="P39" s="20"/>
      <c r="Q39" s="20"/>
      <c r="R39" s="20"/>
      <c r="S39" s="20"/>
      <c r="T39" s="20"/>
      <c r="U39" s="20"/>
      <c r="V39" s="20"/>
      <c r="W39" s="20"/>
      <c r="X39" s="20"/>
      <c r="Y39" s="20"/>
      <c r="Z39" s="20"/>
      <c r="AA39" s="20"/>
      <c r="AB39" s="20"/>
      <c r="AC39" s="20"/>
    </row>
    <row r="40" spans="1:29" outlineLevel="2" x14ac:dyDescent="0.25">
      <c r="E40" s="23" t="s">
        <v>96</v>
      </c>
      <c r="F40" s="35"/>
      <c r="G40" s="35" t="s">
        <v>75</v>
      </c>
      <c r="H40" s="35"/>
      <c r="I40" s="35"/>
      <c r="J40" s="20"/>
      <c r="K40" s="20"/>
      <c r="L40" s="20"/>
      <c r="M40" s="20"/>
      <c r="N40" s="20"/>
      <c r="O40" s="20"/>
      <c r="P40" s="20"/>
      <c r="Q40" s="20"/>
      <c r="R40" s="20"/>
      <c r="S40" s="20"/>
      <c r="T40" s="20"/>
      <c r="U40" s="20"/>
      <c r="V40" s="20"/>
      <c r="W40" s="20"/>
      <c r="X40" s="20"/>
      <c r="Y40" s="20"/>
      <c r="Z40" s="20"/>
      <c r="AA40" s="20"/>
      <c r="AB40" s="20"/>
      <c r="AC40" s="20"/>
    </row>
    <row r="41" spans="1:29" outlineLevel="2" x14ac:dyDescent="0.25">
      <c r="E41" s="23" t="s">
        <v>97</v>
      </c>
      <c r="F41" s="35"/>
      <c r="G41" s="35" t="s">
        <v>75</v>
      </c>
      <c r="H41" s="35"/>
      <c r="I41" s="35"/>
      <c r="J41" s="20"/>
      <c r="K41" s="20"/>
      <c r="L41" s="20"/>
      <c r="M41" s="20"/>
      <c r="N41" s="20"/>
      <c r="O41" s="20"/>
      <c r="P41" s="20"/>
      <c r="Q41" s="20"/>
      <c r="R41" s="20"/>
      <c r="S41" s="20"/>
      <c r="T41" s="20"/>
      <c r="U41" s="20"/>
      <c r="V41" s="20"/>
      <c r="W41" s="20"/>
      <c r="X41" s="20"/>
      <c r="Y41" s="20"/>
      <c r="Z41" s="20"/>
      <c r="AA41" s="20"/>
      <c r="AB41" s="20"/>
      <c r="AC41" s="20"/>
    </row>
    <row r="42" spans="1:29" outlineLevel="1" x14ac:dyDescent="0.25">
      <c r="E42" s="23" t="s">
        <v>98</v>
      </c>
      <c r="F42" s="35"/>
      <c r="G42" s="35" t="s">
        <v>75</v>
      </c>
      <c r="H42" s="35"/>
      <c r="I42" s="35"/>
      <c r="J42" s="20"/>
      <c r="K42" s="20"/>
      <c r="L42" s="20"/>
      <c r="M42" s="20"/>
      <c r="N42" s="20"/>
      <c r="O42" s="20"/>
      <c r="P42" s="20"/>
      <c r="Q42" s="20"/>
      <c r="R42" s="20"/>
      <c r="S42" s="20"/>
      <c r="T42" s="20"/>
      <c r="U42" s="20"/>
      <c r="V42" s="20"/>
      <c r="W42" s="20"/>
      <c r="X42" s="20"/>
      <c r="Y42" s="20"/>
      <c r="Z42" s="20"/>
      <c r="AA42" s="20"/>
      <c r="AB42" s="20"/>
      <c r="AC42" s="20"/>
    </row>
    <row r="43" spans="1:29" x14ac:dyDescent="0.25">
      <c r="A43" s="22" t="s">
        <v>99</v>
      </c>
    </row>
    <row r="44" spans="1:29" outlineLevel="2" x14ac:dyDescent="0.25">
      <c r="B44" s="22" t="s">
        <v>14</v>
      </c>
    </row>
    <row r="45" spans="1:29" outlineLevel="3" x14ac:dyDescent="0.25">
      <c r="E45" s="23" t="s">
        <v>100</v>
      </c>
      <c r="F45" s="35"/>
      <c r="G45" s="35" t="s">
        <v>75</v>
      </c>
      <c r="H45" s="35"/>
      <c r="I45" s="35"/>
      <c r="J45" s="20"/>
      <c r="K45" s="20"/>
      <c r="L45" s="20"/>
      <c r="M45" s="20"/>
      <c r="N45" s="20"/>
      <c r="O45" s="20"/>
      <c r="P45" s="20"/>
      <c r="Q45" s="20"/>
      <c r="R45" s="20"/>
      <c r="S45" s="20"/>
      <c r="T45" s="20"/>
      <c r="U45" s="20"/>
      <c r="V45" s="20"/>
      <c r="W45" s="20"/>
      <c r="X45" s="20"/>
      <c r="Y45" s="20"/>
      <c r="Z45" s="20"/>
      <c r="AA45" s="20"/>
      <c r="AB45" s="20"/>
      <c r="AC45" s="20"/>
    </row>
    <row r="46" spans="1:29" outlineLevel="3" x14ac:dyDescent="0.25">
      <c r="E46" s="23" t="s">
        <v>101</v>
      </c>
      <c r="F46" s="35"/>
      <c r="G46" s="35" t="s">
        <v>75</v>
      </c>
      <c r="H46" s="35"/>
      <c r="I46" s="35"/>
      <c r="J46" s="20"/>
      <c r="K46" s="20"/>
      <c r="L46" s="20"/>
      <c r="M46" s="20"/>
      <c r="N46" s="20"/>
      <c r="O46" s="20"/>
      <c r="P46" s="20"/>
      <c r="Q46" s="20"/>
      <c r="R46" s="20"/>
      <c r="S46" s="20"/>
      <c r="T46" s="20"/>
      <c r="U46" s="20"/>
      <c r="V46" s="20"/>
      <c r="W46" s="20"/>
      <c r="X46" s="20"/>
      <c r="Y46" s="20"/>
      <c r="Z46" s="20"/>
      <c r="AA46" s="20"/>
      <c r="AB46" s="20"/>
      <c r="AC46" s="20"/>
    </row>
    <row r="47" spans="1:29" outlineLevel="3" x14ac:dyDescent="0.25">
      <c r="E47" s="23" t="s">
        <v>102</v>
      </c>
      <c r="F47" s="35"/>
      <c r="G47" s="35" t="s">
        <v>75</v>
      </c>
      <c r="H47" s="35"/>
      <c r="I47" s="35"/>
      <c r="J47" s="20"/>
      <c r="K47" s="20"/>
      <c r="L47" s="20"/>
      <c r="M47" s="20"/>
      <c r="N47" s="20"/>
      <c r="O47" s="20"/>
      <c r="P47" s="20"/>
      <c r="Q47" s="20"/>
      <c r="R47" s="20"/>
      <c r="S47" s="20"/>
      <c r="T47" s="20"/>
      <c r="U47" s="20"/>
      <c r="V47" s="20"/>
      <c r="W47" s="20"/>
      <c r="X47" s="20"/>
      <c r="Y47" s="20"/>
      <c r="Z47" s="20"/>
      <c r="AA47" s="20"/>
      <c r="AB47" s="20"/>
      <c r="AC47" s="20"/>
    </row>
    <row r="48" spans="1:29" outlineLevel="3" x14ac:dyDescent="0.25">
      <c r="E48" s="23" t="s">
        <v>103</v>
      </c>
      <c r="F48" s="35"/>
      <c r="G48" s="35" t="s">
        <v>75</v>
      </c>
      <c r="H48" s="35"/>
      <c r="I48" s="35"/>
      <c r="J48" s="20"/>
      <c r="K48" s="20"/>
      <c r="L48" s="20"/>
      <c r="M48" s="20"/>
      <c r="N48" s="20"/>
      <c r="O48" s="20"/>
      <c r="P48" s="20"/>
      <c r="Q48" s="20"/>
      <c r="R48" s="20"/>
      <c r="S48" s="20"/>
      <c r="T48" s="20"/>
      <c r="U48" s="20"/>
      <c r="V48" s="20"/>
      <c r="W48" s="20"/>
      <c r="X48" s="20"/>
      <c r="Y48" s="20"/>
      <c r="Z48" s="20"/>
      <c r="AA48" s="20"/>
      <c r="AB48" s="20"/>
      <c r="AC48" s="20"/>
    </row>
    <row r="49" spans="5:29" outlineLevel="3" x14ac:dyDescent="0.25"/>
    <row r="50" spans="5:29" outlineLevel="3" x14ac:dyDescent="0.25">
      <c r="E50" s="23" t="s">
        <v>104</v>
      </c>
      <c r="F50" s="35"/>
      <c r="G50" s="35" t="s">
        <v>75</v>
      </c>
      <c r="H50" s="35"/>
      <c r="I50" s="35"/>
      <c r="J50" s="20"/>
      <c r="K50" s="20"/>
      <c r="L50" s="20"/>
      <c r="M50" s="20"/>
      <c r="N50" s="20"/>
      <c r="O50" s="20"/>
      <c r="P50" s="20"/>
      <c r="Q50" s="20"/>
      <c r="R50" s="20"/>
      <c r="S50" s="20"/>
      <c r="T50" s="20"/>
      <c r="U50" s="20"/>
      <c r="V50" s="20"/>
      <c r="W50" s="20"/>
      <c r="X50" s="20"/>
      <c r="Y50" s="20"/>
      <c r="Z50" s="20"/>
      <c r="AA50" s="20"/>
      <c r="AB50" s="20"/>
      <c r="AC50" s="20"/>
    </row>
    <row r="51" spans="5:29" outlineLevel="3" x14ac:dyDescent="0.25">
      <c r="E51" s="23" t="s">
        <v>105</v>
      </c>
      <c r="F51" s="35"/>
      <c r="G51" s="35" t="s">
        <v>75</v>
      </c>
      <c r="H51" s="35"/>
      <c r="I51" s="35"/>
      <c r="J51" s="20"/>
      <c r="K51" s="20"/>
      <c r="L51" s="20"/>
      <c r="M51" s="20"/>
      <c r="N51" s="20"/>
      <c r="O51" s="20"/>
      <c r="P51" s="20"/>
      <c r="Q51" s="20"/>
      <c r="R51" s="20"/>
      <c r="S51" s="20"/>
      <c r="T51" s="20"/>
      <c r="U51" s="20"/>
      <c r="V51" s="20"/>
      <c r="W51" s="20"/>
      <c r="X51" s="20"/>
      <c r="Y51" s="20"/>
      <c r="Z51" s="20"/>
      <c r="AA51" s="20"/>
      <c r="AB51" s="20"/>
      <c r="AC51" s="20"/>
    </row>
    <row r="52" spans="5:29" outlineLevel="3" x14ac:dyDescent="0.25">
      <c r="E52" s="23" t="s">
        <v>106</v>
      </c>
      <c r="F52" s="35"/>
      <c r="G52" s="35" t="s">
        <v>75</v>
      </c>
      <c r="H52" s="35"/>
      <c r="I52" s="35"/>
      <c r="J52" s="20"/>
      <c r="K52" s="20"/>
      <c r="L52" s="20"/>
      <c r="M52" s="20"/>
      <c r="N52" s="20"/>
      <c r="O52" s="20"/>
      <c r="P52" s="20"/>
      <c r="Q52" s="20"/>
      <c r="R52" s="20"/>
      <c r="S52" s="20"/>
      <c r="T52" s="20"/>
      <c r="U52" s="20"/>
      <c r="V52" s="20"/>
      <c r="W52" s="20"/>
      <c r="X52" s="20"/>
      <c r="Y52" s="20"/>
      <c r="Z52" s="20"/>
      <c r="AA52" s="20"/>
      <c r="AB52" s="20"/>
      <c r="AC52" s="20"/>
    </row>
    <row r="53" spans="5:29" outlineLevel="3" x14ac:dyDescent="0.25">
      <c r="E53" s="23" t="s">
        <v>107</v>
      </c>
      <c r="F53" s="35"/>
      <c r="G53" s="35" t="s">
        <v>75</v>
      </c>
      <c r="H53" s="35"/>
      <c r="I53" s="35"/>
      <c r="J53" s="20"/>
      <c r="K53" s="20"/>
      <c r="L53" s="20"/>
      <c r="M53" s="20"/>
      <c r="N53" s="20"/>
      <c r="O53" s="20"/>
      <c r="P53" s="20"/>
      <c r="Q53" s="20"/>
      <c r="R53" s="20"/>
      <c r="S53" s="20"/>
      <c r="T53" s="20"/>
      <c r="U53" s="20"/>
      <c r="V53" s="20"/>
      <c r="W53" s="20"/>
      <c r="X53" s="20"/>
      <c r="Y53" s="20"/>
      <c r="Z53" s="20"/>
      <c r="AA53" s="20"/>
      <c r="AB53" s="20"/>
      <c r="AC53" s="20"/>
    </row>
    <row r="54" spans="5:29" outlineLevel="3" x14ac:dyDescent="0.25"/>
    <row r="55" spans="5:29" outlineLevel="3" x14ac:dyDescent="0.25">
      <c r="E55" s="23" t="s">
        <v>108</v>
      </c>
      <c r="F55" s="24"/>
      <c r="G55" s="24" t="s">
        <v>109</v>
      </c>
      <c r="H55" s="24"/>
      <c r="I55" s="24"/>
      <c r="J55" s="9"/>
      <c r="K55" s="9"/>
      <c r="L55" s="9"/>
      <c r="M55" s="9"/>
      <c r="N55" s="9"/>
      <c r="O55" s="9"/>
      <c r="P55" s="9"/>
      <c r="Q55" s="9"/>
      <c r="R55" s="9"/>
      <c r="S55" s="9"/>
      <c r="T55" s="9"/>
      <c r="U55" s="9"/>
      <c r="V55" s="9"/>
      <c r="W55" s="9"/>
      <c r="X55" s="9"/>
      <c r="Y55" s="9"/>
      <c r="Z55" s="9"/>
      <c r="AA55" s="9"/>
      <c r="AB55" s="9"/>
      <c r="AC55" s="9"/>
    </row>
    <row r="56" spans="5:29" outlineLevel="3" x14ac:dyDescent="0.25">
      <c r="E56" s="23" t="s">
        <v>110</v>
      </c>
      <c r="F56" s="24"/>
      <c r="G56" s="24" t="s">
        <v>109</v>
      </c>
      <c r="H56" s="24"/>
      <c r="I56" s="24"/>
      <c r="J56" s="9"/>
      <c r="K56" s="9"/>
      <c r="L56" s="9"/>
      <c r="M56" s="9"/>
      <c r="N56" s="9"/>
      <c r="O56" s="9"/>
      <c r="P56" s="9"/>
      <c r="Q56" s="9"/>
      <c r="R56" s="9"/>
      <c r="S56" s="9"/>
      <c r="T56" s="9"/>
      <c r="U56" s="9"/>
      <c r="V56" s="9"/>
      <c r="W56" s="9"/>
      <c r="X56" s="9"/>
      <c r="Y56" s="9"/>
      <c r="Z56" s="9"/>
      <c r="AA56" s="9"/>
      <c r="AB56" s="9"/>
      <c r="AC56" s="9"/>
    </row>
    <row r="57" spans="5:29" outlineLevel="3" x14ac:dyDescent="0.25">
      <c r="E57" s="23" t="s">
        <v>111</v>
      </c>
      <c r="F57" s="24"/>
      <c r="G57" s="24" t="s">
        <v>109</v>
      </c>
      <c r="H57" s="24"/>
      <c r="I57" s="24"/>
      <c r="J57" s="9"/>
      <c r="K57" s="9"/>
      <c r="L57" s="9"/>
      <c r="M57" s="9"/>
      <c r="N57" s="9"/>
      <c r="O57" s="9"/>
      <c r="P57" s="9"/>
      <c r="Q57" s="9"/>
      <c r="R57" s="9"/>
      <c r="S57" s="9"/>
      <c r="T57" s="9"/>
      <c r="U57" s="9"/>
      <c r="V57" s="9"/>
      <c r="W57" s="9"/>
      <c r="X57" s="9"/>
      <c r="Y57" s="9"/>
      <c r="Z57" s="9"/>
      <c r="AA57" s="9"/>
      <c r="AB57" s="9"/>
      <c r="AC57" s="9"/>
    </row>
    <row r="58" spans="5:29" outlineLevel="3" x14ac:dyDescent="0.25">
      <c r="E58" s="23" t="s">
        <v>112</v>
      </c>
      <c r="F58" s="24"/>
      <c r="G58" s="24" t="s">
        <v>109</v>
      </c>
      <c r="H58" s="24"/>
      <c r="I58" s="24"/>
      <c r="J58" s="9"/>
      <c r="K58" s="9"/>
      <c r="L58" s="9"/>
      <c r="M58" s="9"/>
      <c r="N58" s="9"/>
      <c r="O58" s="9"/>
      <c r="P58" s="9"/>
      <c r="Q58" s="9"/>
      <c r="R58" s="9"/>
      <c r="S58" s="9"/>
      <c r="T58" s="9"/>
      <c r="U58" s="9"/>
      <c r="V58" s="9"/>
      <c r="W58" s="9"/>
      <c r="X58" s="9"/>
      <c r="Y58" s="9"/>
      <c r="Z58" s="9"/>
      <c r="AA58" s="9"/>
      <c r="AB58" s="9"/>
      <c r="AC58" s="9"/>
    </row>
    <row r="59" spans="5:29" outlineLevel="3" x14ac:dyDescent="0.25">
      <c r="E59" s="23" t="s">
        <v>113</v>
      </c>
      <c r="F59" s="24"/>
      <c r="G59" s="24" t="s">
        <v>109</v>
      </c>
      <c r="H59" s="24"/>
      <c r="I59" s="24"/>
      <c r="J59" s="9"/>
      <c r="K59" s="9"/>
      <c r="L59" s="9"/>
      <c r="M59" s="9"/>
      <c r="N59" s="9"/>
      <c r="O59" s="9"/>
      <c r="P59" s="9"/>
      <c r="Q59" s="9"/>
      <c r="R59" s="9"/>
      <c r="S59" s="9"/>
      <c r="T59" s="9"/>
      <c r="U59" s="9"/>
      <c r="V59" s="9"/>
      <c r="W59" s="9"/>
      <c r="X59" s="9"/>
      <c r="Y59" s="9"/>
      <c r="Z59" s="9"/>
      <c r="AA59" s="9"/>
      <c r="AB59" s="9"/>
      <c r="AC59" s="9"/>
    </row>
    <row r="60" spans="5:29" outlineLevel="3" x14ac:dyDescent="0.25">
      <c r="E60" s="23" t="s">
        <v>114</v>
      </c>
      <c r="F60" s="24"/>
      <c r="G60" s="24" t="s">
        <v>109</v>
      </c>
      <c r="H60" s="24"/>
      <c r="I60" s="24"/>
      <c r="J60" s="9"/>
      <c r="K60" s="9"/>
      <c r="L60" s="9"/>
      <c r="M60" s="9"/>
      <c r="N60" s="9"/>
      <c r="O60" s="9"/>
      <c r="P60" s="9"/>
      <c r="Q60" s="9"/>
      <c r="R60" s="9"/>
      <c r="S60" s="9"/>
      <c r="T60" s="9"/>
      <c r="U60" s="9"/>
      <c r="V60" s="9"/>
      <c r="W60" s="9"/>
      <c r="X60" s="9"/>
      <c r="Y60" s="9"/>
      <c r="Z60" s="9"/>
      <c r="AA60" s="9"/>
      <c r="AB60" s="9"/>
      <c r="AC60" s="9"/>
    </row>
    <row r="61" spans="5:29" outlineLevel="3" x14ac:dyDescent="0.25">
      <c r="E61" s="23" t="s">
        <v>115</v>
      </c>
      <c r="F61" s="24"/>
      <c r="G61" s="24" t="s">
        <v>109</v>
      </c>
      <c r="H61" s="24"/>
      <c r="I61" s="24"/>
      <c r="J61" s="9"/>
      <c r="K61" s="9"/>
      <c r="L61" s="9"/>
      <c r="M61" s="9"/>
      <c r="N61" s="9"/>
      <c r="O61" s="9"/>
      <c r="P61" s="9"/>
      <c r="Q61" s="9"/>
      <c r="R61" s="9"/>
      <c r="S61" s="9"/>
      <c r="T61" s="9"/>
      <c r="U61" s="9"/>
      <c r="V61" s="9"/>
      <c r="W61" s="9"/>
      <c r="X61" s="9"/>
      <c r="Y61" s="9"/>
      <c r="Z61" s="9"/>
      <c r="AA61" s="9"/>
      <c r="AB61" s="9"/>
      <c r="AC61" s="9"/>
    </row>
    <row r="62" spans="5:29" outlineLevel="3" x14ac:dyDescent="0.25">
      <c r="E62" s="23" t="s">
        <v>116</v>
      </c>
      <c r="F62" s="24"/>
      <c r="G62" s="24" t="s">
        <v>109</v>
      </c>
      <c r="H62" s="24"/>
      <c r="I62" s="24"/>
      <c r="J62" s="9"/>
      <c r="K62" s="9"/>
      <c r="L62" s="9"/>
      <c r="M62" s="9"/>
      <c r="N62" s="9"/>
      <c r="O62" s="9"/>
      <c r="P62" s="9"/>
      <c r="Q62" s="9"/>
      <c r="R62" s="9"/>
      <c r="S62" s="9"/>
      <c r="T62" s="9"/>
      <c r="U62" s="9"/>
      <c r="V62" s="9"/>
      <c r="W62" s="9"/>
      <c r="X62" s="9"/>
      <c r="Y62" s="9"/>
      <c r="Z62" s="9"/>
      <c r="AA62" s="9"/>
      <c r="AB62" s="9"/>
      <c r="AC62" s="9"/>
    </row>
    <row r="63" spans="5:29" outlineLevel="3" x14ac:dyDescent="0.25">
      <c r="E63" s="23" t="s">
        <v>117</v>
      </c>
      <c r="F63" s="24"/>
      <c r="G63" s="24" t="s">
        <v>109</v>
      </c>
      <c r="H63" s="24"/>
      <c r="I63" s="24"/>
      <c r="J63" s="9"/>
      <c r="K63" s="9"/>
      <c r="L63" s="9"/>
      <c r="M63" s="9"/>
      <c r="N63" s="9"/>
      <c r="O63" s="9"/>
      <c r="P63" s="9"/>
      <c r="Q63" s="9"/>
      <c r="R63" s="9"/>
      <c r="S63" s="9"/>
      <c r="T63" s="9"/>
      <c r="U63" s="9"/>
      <c r="V63" s="9"/>
      <c r="W63" s="9"/>
      <c r="X63" s="9"/>
      <c r="Y63" s="9"/>
      <c r="Z63" s="9"/>
      <c r="AA63" s="9"/>
      <c r="AB63" s="9"/>
      <c r="AC63" s="9"/>
    </row>
    <row r="64" spans="5:29" outlineLevel="3" x14ac:dyDescent="0.25">
      <c r="E64" s="23" t="s">
        <v>118</v>
      </c>
      <c r="F64" s="24"/>
      <c r="G64" s="24" t="s">
        <v>109</v>
      </c>
      <c r="H64" s="24"/>
      <c r="I64" s="24"/>
      <c r="J64" s="9"/>
      <c r="K64" s="9"/>
      <c r="L64" s="9"/>
      <c r="M64" s="9"/>
      <c r="N64" s="9"/>
      <c r="O64" s="9"/>
      <c r="P64" s="9"/>
      <c r="Q64" s="9"/>
      <c r="R64" s="9"/>
      <c r="S64" s="9"/>
      <c r="T64" s="9"/>
      <c r="U64" s="9"/>
      <c r="V64" s="9"/>
      <c r="W64" s="9"/>
      <c r="X64" s="9"/>
      <c r="Y64" s="9"/>
      <c r="Z64" s="9"/>
      <c r="AA64" s="9"/>
      <c r="AB64" s="9"/>
      <c r="AC64" s="9"/>
    </row>
    <row r="65" spans="3:29" outlineLevel="3" x14ac:dyDescent="0.25">
      <c r="E65" s="23" t="s">
        <v>119</v>
      </c>
      <c r="F65" s="24"/>
      <c r="G65" s="24" t="s">
        <v>109</v>
      </c>
      <c r="H65" s="24"/>
      <c r="I65" s="24"/>
      <c r="J65" s="9"/>
      <c r="K65" s="9"/>
      <c r="L65" s="9"/>
      <c r="M65" s="9"/>
      <c r="N65" s="9"/>
      <c r="O65" s="9"/>
      <c r="P65" s="9"/>
      <c r="Q65" s="9"/>
      <c r="R65" s="9"/>
      <c r="S65" s="9"/>
      <c r="T65" s="9"/>
      <c r="U65" s="9"/>
      <c r="V65" s="9"/>
      <c r="W65" s="9"/>
      <c r="X65" s="9"/>
      <c r="Y65" s="9"/>
      <c r="Z65" s="9"/>
      <c r="AA65" s="9"/>
      <c r="AB65" s="9"/>
      <c r="AC65" s="9"/>
    </row>
    <row r="66" spans="3:29" outlineLevel="3" x14ac:dyDescent="0.25">
      <c r="E66" s="23" t="s">
        <v>120</v>
      </c>
      <c r="F66" s="24"/>
      <c r="G66" s="24" t="s">
        <v>109</v>
      </c>
      <c r="H66" s="24"/>
      <c r="I66" s="24"/>
      <c r="J66" s="9"/>
      <c r="K66" s="9"/>
      <c r="L66" s="9"/>
      <c r="M66" s="9"/>
      <c r="N66" s="9"/>
      <c r="O66" s="9"/>
      <c r="P66" s="9"/>
      <c r="Q66" s="9"/>
      <c r="R66" s="9"/>
      <c r="S66" s="9"/>
      <c r="T66" s="9"/>
      <c r="U66" s="9"/>
      <c r="V66" s="9"/>
      <c r="W66" s="9"/>
      <c r="X66" s="9"/>
      <c r="Y66" s="9"/>
      <c r="Z66" s="9"/>
      <c r="AA66" s="9"/>
      <c r="AB66" s="9"/>
      <c r="AC66" s="9"/>
    </row>
    <row r="67" spans="3:29" outlineLevel="3" x14ac:dyDescent="0.25"/>
    <row r="68" spans="3:29" outlineLevel="3" x14ac:dyDescent="0.25">
      <c r="E68" s="23" t="s">
        <v>121</v>
      </c>
      <c r="F68" s="24"/>
      <c r="G68" s="24" t="s">
        <v>122</v>
      </c>
      <c r="H68" s="24"/>
      <c r="I68" s="24"/>
      <c r="J68" s="9"/>
      <c r="K68" s="9"/>
      <c r="L68" s="9"/>
      <c r="M68" s="9"/>
      <c r="N68" s="9"/>
      <c r="O68" s="9"/>
      <c r="P68" s="9"/>
      <c r="Q68" s="9"/>
      <c r="R68" s="9"/>
      <c r="S68" s="9"/>
      <c r="T68" s="9"/>
      <c r="U68" s="9"/>
      <c r="V68" s="9"/>
      <c r="W68" s="9"/>
      <c r="X68" s="9"/>
      <c r="Y68" s="9"/>
      <c r="Z68" s="9"/>
      <c r="AA68" s="9"/>
      <c r="AB68" s="9"/>
      <c r="AC68" s="9"/>
    </row>
    <row r="69" spans="3:29" outlineLevel="3" x14ac:dyDescent="0.25">
      <c r="E69" s="23" t="s">
        <v>123</v>
      </c>
      <c r="F69" s="24"/>
      <c r="G69" s="24" t="s">
        <v>122</v>
      </c>
      <c r="H69" s="24"/>
      <c r="I69" s="24"/>
      <c r="J69" s="9"/>
      <c r="K69" s="9"/>
      <c r="L69" s="9"/>
      <c r="M69" s="9"/>
      <c r="N69" s="9"/>
      <c r="O69" s="9"/>
      <c r="P69" s="9"/>
      <c r="Q69" s="9"/>
      <c r="R69" s="9"/>
      <c r="S69" s="9"/>
      <c r="T69" s="9"/>
      <c r="U69" s="9"/>
      <c r="V69" s="9"/>
      <c r="W69" s="9"/>
      <c r="X69" s="9"/>
      <c r="Y69" s="9"/>
      <c r="Z69" s="9"/>
      <c r="AA69" s="9"/>
      <c r="AB69" s="9"/>
      <c r="AC69" s="9"/>
    </row>
    <row r="70" spans="3:29" outlineLevel="3" x14ac:dyDescent="0.25">
      <c r="E70" s="23" t="s">
        <v>124</v>
      </c>
      <c r="F70" s="24"/>
      <c r="G70" s="24" t="s">
        <v>122</v>
      </c>
      <c r="H70" s="24"/>
      <c r="I70" s="24"/>
      <c r="J70" s="9"/>
      <c r="K70" s="9"/>
      <c r="L70" s="9"/>
      <c r="M70" s="9"/>
      <c r="N70" s="9"/>
      <c r="O70" s="9"/>
      <c r="P70" s="9"/>
      <c r="Q70" s="9"/>
      <c r="R70" s="9"/>
      <c r="S70" s="9"/>
      <c r="T70" s="9"/>
      <c r="U70" s="9"/>
      <c r="V70" s="9"/>
      <c r="W70" s="9"/>
      <c r="X70" s="9"/>
      <c r="Y70" s="9"/>
      <c r="Z70" s="9"/>
      <c r="AA70" s="9"/>
      <c r="AB70" s="9"/>
      <c r="AC70" s="9"/>
    </row>
    <row r="71" spans="3:29" outlineLevel="3" x14ac:dyDescent="0.25">
      <c r="E71" s="23" t="s">
        <v>125</v>
      </c>
      <c r="F71" s="24"/>
      <c r="G71" s="24" t="s">
        <v>122</v>
      </c>
      <c r="H71" s="24"/>
      <c r="I71" s="24"/>
      <c r="J71" s="9"/>
      <c r="K71" s="9"/>
      <c r="L71" s="9"/>
      <c r="M71" s="9"/>
      <c r="N71" s="9"/>
      <c r="O71" s="9"/>
      <c r="P71" s="9"/>
      <c r="Q71" s="9"/>
      <c r="R71" s="9"/>
      <c r="S71" s="9"/>
      <c r="T71" s="9"/>
      <c r="U71" s="9"/>
      <c r="V71" s="9"/>
      <c r="W71" s="9"/>
      <c r="X71" s="9"/>
      <c r="Y71" s="9"/>
      <c r="Z71" s="9"/>
      <c r="AA71" s="9"/>
      <c r="AB71" s="9"/>
      <c r="AC71" s="9"/>
    </row>
    <row r="72" spans="3:29" outlineLevel="3" x14ac:dyDescent="0.25">
      <c r="E72" s="23" t="s">
        <v>126</v>
      </c>
      <c r="F72" s="24"/>
      <c r="G72" s="24" t="s">
        <v>122</v>
      </c>
      <c r="H72" s="24"/>
      <c r="I72" s="24"/>
      <c r="J72" s="9"/>
      <c r="K72" s="9"/>
      <c r="L72" s="9"/>
      <c r="M72" s="9"/>
      <c r="N72" s="9"/>
      <c r="O72" s="9"/>
      <c r="P72" s="9"/>
      <c r="Q72" s="9"/>
      <c r="R72" s="9"/>
      <c r="S72" s="9"/>
      <c r="T72" s="9"/>
      <c r="U72" s="9"/>
      <c r="V72" s="9"/>
      <c r="W72" s="9"/>
      <c r="X72" s="9"/>
      <c r="Y72" s="9"/>
      <c r="Z72" s="9"/>
      <c r="AA72" s="9"/>
      <c r="AB72" s="9"/>
      <c r="AC72" s="9"/>
    </row>
    <row r="73" spans="3:29" outlineLevel="3" x14ac:dyDescent="0.25">
      <c r="E73" s="23" t="s">
        <v>127</v>
      </c>
      <c r="F73" s="24"/>
      <c r="G73" s="24" t="s">
        <v>122</v>
      </c>
      <c r="H73" s="24"/>
      <c r="I73" s="24"/>
      <c r="J73" s="9"/>
      <c r="K73" s="9"/>
      <c r="L73" s="9"/>
      <c r="M73" s="9"/>
      <c r="N73" s="9"/>
      <c r="O73" s="9"/>
      <c r="P73" s="9"/>
      <c r="Q73" s="9"/>
      <c r="R73" s="9"/>
      <c r="S73" s="9"/>
      <c r="T73" s="9"/>
      <c r="U73" s="9"/>
      <c r="V73" s="9"/>
      <c r="W73" s="9"/>
      <c r="X73" s="9"/>
      <c r="Y73" s="9"/>
      <c r="Z73" s="9"/>
      <c r="AA73" s="9"/>
      <c r="AB73" s="9"/>
      <c r="AC73" s="9"/>
    </row>
    <row r="74" spans="3:29" outlineLevel="3" x14ac:dyDescent="0.25">
      <c r="E74" s="23" t="s">
        <v>128</v>
      </c>
      <c r="F74" s="24"/>
      <c r="G74" s="24" t="s">
        <v>122</v>
      </c>
      <c r="H74" s="24"/>
      <c r="I74" s="24"/>
      <c r="J74" s="9"/>
      <c r="K74" s="9"/>
      <c r="L74" s="9"/>
      <c r="M74" s="9"/>
      <c r="N74" s="9"/>
      <c r="O74" s="9"/>
      <c r="P74" s="9"/>
      <c r="Q74" s="9"/>
      <c r="R74" s="9"/>
      <c r="S74" s="9"/>
      <c r="T74" s="9"/>
      <c r="U74" s="9"/>
      <c r="V74" s="9"/>
      <c r="W74" s="9"/>
      <c r="X74" s="9"/>
      <c r="Y74" s="9"/>
      <c r="Z74" s="9"/>
      <c r="AA74" s="9"/>
      <c r="AB74" s="9"/>
      <c r="AC74" s="9"/>
    </row>
    <row r="75" spans="3:29" outlineLevel="3" x14ac:dyDescent="0.25">
      <c r="E75" s="23" t="s">
        <v>129</v>
      </c>
      <c r="F75" s="24"/>
      <c r="G75" s="24" t="s">
        <v>122</v>
      </c>
      <c r="H75" s="24"/>
      <c r="I75" s="24"/>
      <c r="J75" s="9"/>
      <c r="K75" s="9"/>
      <c r="L75" s="9"/>
      <c r="M75" s="9"/>
      <c r="N75" s="9"/>
      <c r="O75" s="9"/>
      <c r="P75" s="9"/>
      <c r="Q75" s="9"/>
      <c r="R75" s="9"/>
      <c r="S75" s="9"/>
      <c r="T75" s="9"/>
      <c r="U75" s="9"/>
      <c r="V75" s="9"/>
      <c r="W75" s="9"/>
      <c r="X75" s="9"/>
      <c r="Y75" s="9"/>
      <c r="Z75" s="9"/>
      <c r="AA75" s="9"/>
      <c r="AB75" s="9"/>
      <c r="AC75" s="9"/>
    </row>
    <row r="76" spans="3:29" outlineLevel="3" x14ac:dyDescent="0.25">
      <c r="E76" s="23" t="s">
        <v>130</v>
      </c>
      <c r="F76" s="24"/>
      <c r="G76" s="24" t="s">
        <v>122</v>
      </c>
      <c r="H76" s="24"/>
      <c r="I76" s="24"/>
      <c r="J76" s="9"/>
      <c r="K76" s="9"/>
      <c r="L76" s="9"/>
      <c r="M76" s="9"/>
      <c r="N76" s="9"/>
      <c r="O76" s="9"/>
      <c r="P76" s="9"/>
      <c r="Q76" s="9"/>
      <c r="R76" s="9"/>
      <c r="S76" s="9"/>
      <c r="T76" s="9"/>
      <c r="U76" s="9"/>
      <c r="V76" s="9"/>
      <c r="W76" s="9"/>
      <c r="X76" s="9"/>
      <c r="Y76" s="9"/>
      <c r="Z76" s="9"/>
      <c r="AA76" s="9"/>
      <c r="AB76" s="9"/>
      <c r="AC76" s="9"/>
    </row>
    <row r="77" spans="3:29" outlineLevel="3" x14ac:dyDescent="0.25">
      <c r="E77" s="23" t="s">
        <v>131</v>
      </c>
      <c r="F77" s="24"/>
      <c r="G77" s="24" t="s">
        <v>122</v>
      </c>
      <c r="H77" s="24"/>
      <c r="I77" s="24"/>
      <c r="J77" s="9"/>
      <c r="K77" s="9"/>
      <c r="L77" s="9"/>
      <c r="M77" s="9"/>
      <c r="N77" s="9"/>
      <c r="O77" s="9"/>
      <c r="P77" s="9"/>
      <c r="Q77" s="9"/>
      <c r="R77" s="9"/>
      <c r="S77" s="9"/>
      <c r="T77" s="9"/>
      <c r="U77" s="9"/>
      <c r="V77" s="9"/>
      <c r="W77" s="9"/>
      <c r="X77" s="9"/>
      <c r="Y77" s="9"/>
      <c r="Z77" s="9"/>
      <c r="AA77" s="9"/>
      <c r="AB77" s="9"/>
      <c r="AC77" s="9"/>
    </row>
    <row r="78" spans="3:29" outlineLevel="3" x14ac:dyDescent="0.25">
      <c r="E78" s="23" t="s">
        <v>132</v>
      </c>
      <c r="F78" s="24"/>
      <c r="G78" s="24" t="s">
        <v>122</v>
      </c>
      <c r="H78" s="24"/>
      <c r="I78" s="24"/>
      <c r="J78" s="9"/>
      <c r="K78" s="9"/>
      <c r="L78" s="9"/>
      <c r="M78" s="9"/>
      <c r="N78" s="9"/>
      <c r="O78" s="9"/>
      <c r="P78" s="9"/>
      <c r="Q78" s="9"/>
      <c r="R78" s="9"/>
      <c r="S78" s="9"/>
      <c r="T78" s="9"/>
      <c r="U78" s="9"/>
      <c r="V78" s="9"/>
      <c r="W78" s="9"/>
      <c r="X78" s="9"/>
      <c r="Y78" s="9"/>
      <c r="Z78" s="9"/>
      <c r="AA78" s="9"/>
      <c r="AB78" s="9"/>
      <c r="AC78" s="9"/>
    </row>
    <row r="79" spans="3:29" outlineLevel="3" x14ac:dyDescent="0.25">
      <c r="E79" s="23" t="s">
        <v>133</v>
      </c>
      <c r="F79" s="24"/>
      <c r="G79" s="24" t="s">
        <v>122</v>
      </c>
      <c r="H79" s="24"/>
      <c r="I79" s="24"/>
      <c r="J79" s="9"/>
      <c r="K79" s="9"/>
      <c r="L79" s="9"/>
      <c r="M79" s="9"/>
      <c r="N79" s="9"/>
      <c r="O79" s="9"/>
      <c r="P79" s="9"/>
      <c r="Q79" s="9"/>
      <c r="R79" s="9"/>
      <c r="S79" s="9"/>
      <c r="T79" s="9"/>
      <c r="U79" s="9"/>
      <c r="V79" s="9"/>
      <c r="W79" s="9"/>
      <c r="X79" s="9"/>
      <c r="Y79" s="9"/>
      <c r="Z79" s="9"/>
      <c r="AA79" s="9"/>
      <c r="AB79" s="9"/>
      <c r="AC79" s="9"/>
    </row>
    <row r="80" spans="3:29" outlineLevel="2" x14ac:dyDescent="0.25">
      <c r="C80" s="52" t="s">
        <v>134</v>
      </c>
    </row>
    <row r="81" spans="2:28" outlineLevel="3" x14ac:dyDescent="0.25">
      <c r="E81" s="23" t="s">
        <v>135</v>
      </c>
      <c r="F81" s="20">
        <v>100</v>
      </c>
      <c r="G81" s="23" t="s">
        <v>75</v>
      </c>
    </row>
    <row r="82" spans="2:28" outlineLevel="3" x14ac:dyDescent="0.25">
      <c r="E82" s="23" t="s">
        <v>136</v>
      </c>
      <c r="F82" s="20">
        <v>100</v>
      </c>
      <c r="G82" s="23" t="s">
        <v>75</v>
      </c>
    </row>
    <row r="83" spans="2:28" outlineLevel="3" x14ac:dyDescent="0.25">
      <c r="E83" s="23" t="s">
        <v>137</v>
      </c>
      <c r="F83" s="20">
        <v>100</v>
      </c>
      <c r="G83" s="23" t="s">
        <v>75</v>
      </c>
    </row>
    <row r="84" spans="2:28" outlineLevel="1" x14ac:dyDescent="0.25">
      <c r="E84" s="23" t="s">
        <v>138</v>
      </c>
      <c r="F84" s="20">
        <v>100</v>
      </c>
      <c r="G84" s="23" t="s">
        <v>75</v>
      </c>
    </row>
    <row r="85" spans="2:28" outlineLevel="1" x14ac:dyDescent="0.25">
      <c r="B85" s="22" t="s">
        <v>23</v>
      </c>
    </row>
    <row r="86" spans="2:28" outlineLevel="2" x14ac:dyDescent="0.25">
      <c r="E86" s="23" t="s">
        <v>139</v>
      </c>
      <c r="F86" s="21"/>
      <c r="G86" s="23" t="s">
        <v>140</v>
      </c>
    </row>
    <row r="87" spans="2:28" outlineLevel="2" x14ac:dyDescent="0.25">
      <c r="E87" s="23" t="s">
        <v>141</v>
      </c>
      <c r="F87" s="21"/>
      <c r="G87" s="23" t="s">
        <v>140</v>
      </c>
    </row>
    <row r="88" spans="2:28" outlineLevel="2" x14ac:dyDescent="0.25">
      <c r="E88" s="23" t="s">
        <v>142</v>
      </c>
      <c r="F88" s="21"/>
      <c r="G88" s="23" t="s">
        <v>140</v>
      </c>
    </row>
    <row r="89" spans="2:28" outlineLevel="2" x14ac:dyDescent="0.25">
      <c r="E89" s="23" t="s">
        <v>143</v>
      </c>
      <c r="F89" s="21"/>
      <c r="G89" s="23" t="s">
        <v>140</v>
      </c>
    </row>
    <row r="90" spans="2:28" outlineLevel="2" x14ac:dyDescent="0.25">
      <c r="E90" s="23" t="s">
        <v>144</v>
      </c>
      <c r="F90" s="21"/>
      <c r="G90" s="23" t="s">
        <v>140</v>
      </c>
    </row>
    <row r="91" spans="2:28" outlineLevel="1" x14ac:dyDescent="0.25">
      <c r="E91" s="23" t="s">
        <v>145</v>
      </c>
      <c r="F91" s="21"/>
      <c r="G91" s="23" t="s">
        <v>140</v>
      </c>
    </row>
    <row r="92" spans="2:28" outlineLevel="2" x14ac:dyDescent="0.25">
      <c r="B92" s="22" t="s">
        <v>146</v>
      </c>
    </row>
    <row r="93" spans="2:28" outlineLevel="3" x14ac:dyDescent="0.25">
      <c r="E93" s="23" t="s">
        <v>147</v>
      </c>
      <c r="F93" s="24"/>
      <c r="G93" s="24" t="s">
        <v>148</v>
      </c>
      <c r="H93" s="24">
        <f t="shared" ref="H93:H98" si="0">SUM(X93:AB93)</f>
        <v>0</v>
      </c>
      <c r="I93" s="24"/>
      <c r="X93" s="9"/>
      <c r="Y93" s="9"/>
      <c r="Z93" s="9"/>
      <c r="AA93" s="9"/>
      <c r="AB93" s="9"/>
    </row>
    <row r="94" spans="2:28" outlineLevel="3" x14ac:dyDescent="0.25">
      <c r="E94" s="23" t="s">
        <v>149</v>
      </c>
      <c r="F94" s="24"/>
      <c r="G94" s="24" t="s">
        <v>148</v>
      </c>
      <c r="H94" s="24">
        <f t="shared" si="0"/>
        <v>0</v>
      </c>
      <c r="I94" s="24"/>
      <c r="X94" s="9"/>
      <c r="Y94" s="9"/>
      <c r="Z94" s="9"/>
      <c r="AA94" s="9"/>
      <c r="AB94" s="9"/>
    </row>
    <row r="95" spans="2:28" outlineLevel="3" x14ac:dyDescent="0.25">
      <c r="E95" s="23" t="s">
        <v>150</v>
      </c>
      <c r="F95" s="24"/>
      <c r="G95" s="24" t="s">
        <v>148</v>
      </c>
      <c r="H95" s="24">
        <f t="shared" si="0"/>
        <v>0</v>
      </c>
      <c r="I95" s="24"/>
      <c r="X95" s="9"/>
      <c r="Y95" s="9"/>
      <c r="Z95" s="9"/>
      <c r="AA95" s="9"/>
      <c r="AB95" s="9"/>
    </row>
    <row r="96" spans="2:28" outlineLevel="3" x14ac:dyDescent="0.25">
      <c r="E96" s="23" t="s">
        <v>151</v>
      </c>
      <c r="F96" s="24"/>
      <c r="G96" s="24" t="s">
        <v>148</v>
      </c>
      <c r="H96" s="24">
        <f t="shared" si="0"/>
        <v>0</v>
      </c>
      <c r="I96" s="24"/>
      <c r="X96" s="9"/>
      <c r="Y96" s="9"/>
      <c r="Z96" s="9"/>
      <c r="AA96" s="9"/>
      <c r="AB96" s="9"/>
    </row>
    <row r="97" spans="1:29" outlineLevel="3" x14ac:dyDescent="0.25">
      <c r="E97" s="23" t="s">
        <v>152</v>
      </c>
      <c r="F97" s="24"/>
      <c r="G97" s="24" t="s">
        <v>148</v>
      </c>
      <c r="H97" s="24">
        <f t="shared" si="0"/>
        <v>0</v>
      </c>
      <c r="I97" s="24"/>
      <c r="X97" s="9"/>
      <c r="Y97" s="9"/>
      <c r="Z97" s="9"/>
      <c r="AA97" s="9"/>
      <c r="AB97" s="9"/>
    </row>
    <row r="98" spans="1:29" outlineLevel="2" x14ac:dyDescent="0.25">
      <c r="E98" s="23" t="s">
        <v>153</v>
      </c>
      <c r="F98" s="24"/>
      <c r="G98" s="24" t="s">
        <v>148</v>
      </c>
      <c r="H98" s="24">
        <f t="shared" si="0"/>
        <v>0</v>
      </c>
      <c r="I98" s="24"/>
      <c r="X98" s="9"/>
      <c r="Y98" s="9"/>
      <c r="Z98" s="9"/>
      <c r="AA98" s="9"/>
      <c r="AB98" s="9"/>
    </row>
    <row r="99" spans="1:29" outlineLevel="1" x14ac:dyDescent="0.25">
      <c r="B99" s="82" t="s">
        <v>154</v>
      </c>
    </row>
    <row r="100" spans="1:29" outlineLevel="3" x14ac:dyDescent="0.25">
      <c r="B100" s="82"/>
      <c r="E100" s="23" t="s">
        <v>27</v>
      </c>
      <c r="F100" s="36"/>
      <c r="G100" s="36" t="s">
        <v>140</v>
      </c>
      <c r="H100" s="36"/>
      <c r="I100" s="36"/>
      <c r="W100" s="21"/>
      <c r="X100" s="21"/>
      <c r="Y100" s="21"/>
      <c r="Z100" s="21"/>
      <c r="AA100" s="21"/>
      <c r="AB100" s="21"/>
    </row>
    <row r="101" spans="1:29" outlineLevel="3" x14ac:dyDescent="0.25">
      <c r="B101" s="82"/>
      <c r="E101" s="23" t="s">
        <v>155</v>
      </c>
      <c r="F101" s="36"/>
      <c r="G101" s="36" t="s">
        <v>140</v>
      </c>
      <c r="H101" s="36"/>
      <c r="I101" s="36"/>
      <c r="W101" s="21"/>
      <c r="X101" s="21"/>
      <c r="Y101" s="21"/>
      <c r="Z101" s="21"/>
      <c r="AA101" s="21"/>
      <c r="AB101" s="21"/>
    </row>
    <row r="102" spans="1:29" outlineLevel="3" x14ac:dyDescent="0.25">
      <c r="B102" s="82"/>
      <c r="E102" s="23" t="s">
        <v>156</v>
      </c>
      <c r="F102" s="36"/>
      <c r="G102" s="36" t="s">
        <v>140</v>
      </c>
      <c r="H102" s="36"/>
      <c r="I102" s="36"/>
      <c r="W102" s="21"/>
      <c r="X102" s="21"/>
      <c r="Y102" s="21"/>
      <c r="Z102" s="21"/>
      <c r="AA102" s="21"/>
      <c r="AB102" s="21"/>
    </row>
    <row r="103" spans="1:29" outlineLevel="3" x14ac:dyDescent="0.25">
      <c r="B103" s="82"/>
      <c r="E103" s="23" t="s">
        <v>157</v>
      </c>
      <c r="F103" s="36"/>
      <c r="G103" s="36" t="s">
        <v>140</v>
      </c>
      <c r="H103" s="36"/>
      <c r="I103" s="36"/>
      <c r="W103" s="21"/>
      <c r="X103" s="21"/>
      <c r="Y103" s="21"/>
      <c r="Z103" s="21"/>
      <c r="AA103" s="21"/>
      <c r="AB103" s="21"/>
    </row>
    <row r="104" spans="1:29" outlineLevel="3" x14ac:dyDescent="0.25">
      <c r="B104" s="82"/>
      <c r="E104" s="23" t="s">
        <v>158</v>
      </c>
      <c r="F104" s="36"/>
      <c r="G104" s="36" t="s">
        <v>140</v>
      </c>
      <c r="H104" s="36"/>
      <c r="I104" s="36"/>
      <c r="W104" s="21"/>
      <c r="X104" s="21"/>
      <c r="Y104" s="21"/>
      <c r="Z104" s="21"/>
      <c r="AA104" s="21"/>
      <c r="AB104" s="21"/>
    </row>
    <row r="105" spans="1:29" outlineLevel="3" x14ac:dyDescent="0.25">
      <c r="B105" s="82"/>
      <c r="E105" s="23" t="s">
        <v>159</v>
      </c>
      <c r="F105" s="36"/>
      <c r="G105" s="36" t="s">
        <v>140</v>
      </c>
      <c r="H105" s="36"/>
      <c r="I105" s="36"/>
      <c r="W105" s="21"/>
      <c r="X105" s="21"/>
      <c r="Y105" s="21"/>
      <c r="Z105" s="21"/>
      <c r="AA105" s="21"/>
      <c r="AB105" s="21"/>
    </row>
    <row r="106" spans="1:29" outlineLevel="1" x14ac:dyDescent="0.25">
      <c r="B106" s="82"/>
      <c r="E106" s="23" t="s">
        <v>160</v>
      </c>
      <c r="F106" s="36"/>
      <c r="G106" s="36" t="s">
        <v>140</v>
      </c>
      <c r="H106" s="36"/>
      <c r="I106" s="36"/>
      <c r="W106" s="21"/>
      <c r="X106" s="21"/>
      <c r="Y106" s="21"/>
      <c r="Z106" s="21"/>
      <c r="AA106" s="21"/>
      <c r="AB106" s="21"/>
    </row>
    <row r="107" spans="1:29" x14ac:dyDescent="0.25">
      <c r="A107" s="22" t="s">
        <v>161</v>
      </c>
    </row>
    <row r="108" spans="1:29" outlineLevel="1" x14ac:dyDescent="0.25">
      <c r="B108" s="22" t="s">
        <v>162</v>
      </c>
    </row>
    <row r="109" spans="1:29" outlineLevel="1" x14ac:dyDescent="0.25">
      <c r="E109" s="23" t="s">
        <v>30</v>
      </c>
      <c r="F109" s="36"/>
      <c r="G109" s="36" t="s">
        <v>140</v>
      </c>
      <c r="H109" s="36"/>
      <c r="I109" s="36"/>
      <c r="W109" s="21"/>
      <c r="X109" s="21"/>
      <c r="Y109" s="21"/>
      <c r="Z109" s="21"/>
      <c r="AA109" s="21"/>
      <c r="AB109" s="21"/>
    </row>
    <row r="110" spans="1:29" outlineLevel="1" x14ac:dyDescent="0.25">
      <c r="B110" s="22" t="s">
        <v>163</v>
      </c>
    </row>
    <row r="111" spans="1:29" outlineLevel="1" x14ac:dyDescent="0.25">
      <c r="E111" s="23" t="s">
        <v>164</v>
      </c>
      <c r="F111" s="24"/>
      <c r="G111" s="24" t="s">
        <v>165</v>
      </c>
      <c r="H111" s="24"/>
      <c r="I111" s="24"/>
      <c r="V111" s="9"/>
      <c r="W111" s="9"/>
      <c r="X111" s="9"/>
      <c r="Y111" s="9"/>
      <c r="Z111" s="9"/>
      <c r="AA111" s="9"/>
      <c r="AB111" s="9"/>
      <c r="AC111" s="9"/>
    </row>
    <row r="112" spans="1:29" outlineLevel="1" x14ac:dyDescent="0.25">
      <c r="E112" s="23" t="s">
        <v>166</v>
      </c>
      <c r="F112" s="24"/>
      <c r="G112" s="24" t="s">
        <v>165</v>
      </c>
      <c r="H112" s="24"/>
      <c r="I112" s="24"/>
      <c r="V112" s="9"/>
      <c r="W112" s="9"/>
      <c r="X112" s="9"/>
      <c r="Y112" s="9"/>
      <c r="Z112" s="9"/>
      <c r="AA112" s="9"/>
      <c r="AB112" s="9"/>
      <c r="AC112" s="9"/>
    </row>
    <row r="113" spans="1:7" outlineLevel="2" x14ac:dyDescent="0.25">
      <c r="B113" s="22" t="s">
        <v>167</v>
      </c>
    </row>
    <row r="114" spans="1:7" outlineLevel="3" x14ac:dyDescent="0.25">
      <c r="E114" s="23" t="s">
        <v>168</v>
      </c>
      <c r="F114" s="21"/>
      <c r="G114" s="23" t="s">
        <v>140</v>
      </c>
    </row>
    <row r="115" spans="1:7" outlineLevel="3" x14ac:dyDescent="0.25">
      <c r="E115" s="23" t="s">
        <v>169</v>
      </c>
      <c r="F115" s="21"/>
      <c r="G115" s="23" t="s">
        <v>140</v>
      </c>
    </row>
    <row r="116" spans="1:7" outlineLevel="3" x14ac:dyDescent="0.25">
      <c r="E116" s="23" t="s">
        <v>170</v>
      </c>
      <c r="F116" s="21"/>
      <c r="G116" s="23" t="s">
        <v>140</v>
      </c>
    </row>
    <row r="117" spans="1:7" outlineLevel="3" x14ac:dyDescent="0.25">
      <c r="E117" s="23" t="s">
        <v>171</v>
      </c>
      <c r="F117" s="21"/>
      <c r="G117" s="23" t="s">
        <v>140</v>
      </c>
    </row>
    <row r="118" spans="1:7" outlineLevel="3" x14ac:dyDescent="0.25">
      <c r="E118" s="23" t="s">
        <v>172</v>
      </c>
      <c r="F118" s="21"/>
      <c r="G118" s="23" t="s">
        <v>140</v>
      </c>
    </row>
    <row r="119" spans="1:7" outlineLevel="3" x14ac:dyDescent="0.25">
      <c r="E119" s="23" t="s">
        <v>173</v>
      </c>
      <c r="F119" s="21"/>
      <c r="G119" s="23" t="s">
        <v>140</v>
      </c>
    </row>
    <row r="120" spans="1:7" outlineLevel="3" x14ac:dyDescent="0.25"/>
    <row r="121" spans="1:7" outlineLevel="3" x14ac:dyDescent="0.25">
      <c r="E121" s="23" t="s">
        <v>174</v>
      </c>
      <c r="F121" s="21"/>
      <c r="G121" s="23" t="s">
        <v>140</v>
      </c>
    </row>
    <row r="122" spans="1:7" outlineLevel="3" x14ac:dyDescent="0.25">
      <c r="E122" s="23" t="s">
        <v>175</v>
      </c>
      <c r="F122" s="21"/>
      <c r="G122" s="23" t="s">
        <v>140</v>
      </c>
    </row>
    <row r="123" spans="1:7" outlineLevel="3" x14ac:dyDescent="0.25">
      <c r="E123" s="23" t="s">
        <v>176</v>
      </c>
      <c r="F123" s="21"/>
      <c r="G123" s="23" t="s">
        <v>140</v>
      </c>
    </row>
    <row r="124" spans="1:7" outlineLevel="3" x14ac:dyDescent="0.25">
      <c r="E124" s="23" t="s">
        <v>177</v>
      </c>
      <c r="F124" s="21"/>
      <c r="G124" s="23" t="s">
        <v>140</v>
      </c>
    </row>
    <row r="125" spans="1:7" outlineLevel="3" x14ac:dyDescent="0.25">
      <c r="E125" s="23" t="s">
        <v>178</v>
      </c>
      <c r="F125" s="21"/>
      <c r="G125" s="23" t="s">
        <v>140</v>
      </c>
    </row>
    <row r="126" spans="1:7" outlineLevel="1" x14ac:dyDescent="0.25">
      <c r="E126" s="23" t="s">
        <v>179</v>
      </c>
      <c r="F126" s="21"/>
      <c r="G126" s="23" t="s">
        <v>140</v>
      </c>
    </row>
    <row r="127" spans="1:7" x14ac:dyDescent="0.25">
      <c r="A127" s="22" t="s">
        <v>180</v>
      </c>
    </row>
    <row r="128" spans="1:7" outlineLevel="1" x14ac:dyDescent="0.25">
      <c r="B128" s="22" t="s">
        <v>163</v>
      </c>
    </row>
    <row r="129" spans="1:30" outlineLevel="1" x14ac:dyDescent="0.25">
      <c r="E129" s="23" t="s">
        <v>181</v>
      </c>
      <c r="F129" s="35"/>
      <c r="G129" s="35" t="s">
        <v>75</v>
      </c>
      <c r="H129" s="35"/>
      <c r="I129" s="35"/>
      <c r="J129" s="35"/>
      <c r="K129" s="35"/>
      <c r="L129" s="35"/>
      <c r="M129" s="35"/>
      <c r="N129" s="35"/>
      <c r="O129" s="35"/>
      <c r="P129" s="35"/>
      <c r="Q129" s="35"/>
      <c r="R129" s="35"/>
      <c r="S129" s="35"/>
      <c r="T129" s="35"/>
      <c r="U129" s="35"/>
      <c r="V129" s="20"/>
      <c r="W129" s="20"/>
      <c r="X129" s="20"/>
      <c r="Y129" s="20"/>
      <c r="Z129" s="20"/>
      <c r="AA129" s="20"/>
      <c r="AB129" s="20"/>
      <c r="AC129" s="35"/>
      <c r="AD129" s="35"/>
    </row>
    <row r="130" spans="1:30" outlineLevel="2" x14ac:dyDescent="0.25">
      <c r="B130" s="22" t="s">
        <v>182</v>
      </c>
    </row>
    <row r="131" spans="1:30" outlineLevel="3" x14ac:dyDescent="0.25">
      <c r="E131" s="23" t="s">
        <v>183</v>
      </c>
      <c r="F131" s="21"/>
      <c r="G131" s="23" t="s">
        <v>140</v>
      </c>
    </row>
    <row r="132" spans="1:30" outlineLevel="3" x14ac:dyDescent="0.25">
      <c r="E132" s="23" t="s">
        <v>184</v>
      </c>
      <c r="F132" s="21"/>
      <c r="G132" s="23" t="s">
        <v>140</v>
      </c>
    </row>
    <row r="133" spans="1:30" outlineLevel="3" x14ac:dyDescent="0.25">
      <c r="E133" s="23" t="s">
        <v>185</v>
      </c>
      <c r="F133" s="21"/>
      <c r="G133" s="23" t="s">
        <v>140</v>
      </c>
    </row>
    <row r="134" spans="1:30" outlineLevel="3" x14ac:dyDescent="0.25">
      <c r="E134" s="23" t="s">
        <v>186</v>
      </c>
      <c r="F134" s="21"/>
      <c r="G134" s="23" t="s">
        <v>140</v>
      </c>
    </row>
    <row r="135" spans="1:30" outlineLevel="3" x14ac:dyDescent="0.25">
      <c r="E135" s="23" t="s">
        <v>187</v>
      </c>
      <c r="F135" s="21"/>
      <c r="G135" s="23" t="s">
        <v>140</v>
      </c>
    </row>
    <row r="136" spans="1:30" outlineLevel="1" x14ac:dyDescent="0.25">
      <c r="E136" s="23" t="s">
        <v>188</v>
      </c>
      <c r="F136" s="21"/>
      <c r="G136" s="23" t="s">
        <v>140</v>
      </c>
    </row>
    <row r="137" spans="1:30" outlineLevel="1" x14ac:dyDescent="0.25">
      <c r="A137" s="22" t="s">
        <v>189</v>
      </c>
    </row>
    <row r="138" spans="1:30" outlineLevel="1" x14ac:dyDescent="0.25">
      <c r="E138" s="23" t="s">
        <v>190</v>
      </c>
      <c r="G138" s="24" t="s">
        <v>148</v>
      </c>
      <c r="H138" s="24">
        <f t="shared" ref="H138:H143" si="1">SUM(X138:AB138)</f>
        <v>0</v>
      </c>
      <c r="X138" s="9"/>
      <c r="Y138" s="9"/>
      <c r="Z138" s="9"/>
      <c r="AA138" s="9"/>
      <c r="AB138" s="9"/>
    </row>
    <row r="139" spans="1:30" outlineLevel="1" x14ac:dyDescent="0.25">
      <c r="E139" s="23" t="s">
        <v>191</v>
      </c>
      <c r="G139" s="24" t="s">
        <v>148</v>
      </c>
      <c r="H139" s="24">
        <f t="shared" si="1"/>
        <v>0</v>
      </c>
      <c r="X139" s="9"/>
      <c r="Y139" s="9"/>
      <c r="Z139" s="9"/>
      <c r="AA139" s="9"/>
      <c r="AB139" s="9"/>
    </row>
    <row r="140" spans="1:30" outlineLevel="1" x14ac:dyDescent="0.25">
      <c r="E140" s="23" t="s">
        <v>192</v>
      </c>
      <c r="G140" s="24" t="s">
        <v>148</v>
      </c>
      <c r="H140" s="24">
        <f t="shared" si="1"/>
        <v>0</v>
      </c>
      <c r="X140" s="9"/>
      <c r="Y140" s="9"/>
      <c r="Z140" s="9"/>
      <c r="AA140" s="9"/>
      <c r="AB140" s="9"/>
    </row>
    <row r="141" spans="1:30" outlineLevel="1" x14ac:dyDescent="0.25">
      <c r="E141" s="23" t="s">
        <v>193</v>
      </c>
      <c r="G141" s="24" t="s">
        <v>148</v>
      </c>
      <c r="H141" s="24">
        <f t="shared" si="1"/>
        <v>0</v>
      </c>
      <c r="X141" s="9"/>
      <c r="Y141" s="9"/>
      <c r="Z141" s="9"/>
      <c r="AA141" s="9"/>
      <c r="AB141" s="9"/>
    </row>
    <row r="142" spans="1:30" outlineLevel="1" x14ac:dyDescent="0.25">
      <c r="E142" s="23" t="s">
        <v>194</v>
      </c>
      <c r="G142" s="24" t="s">
        <v>148</v>
      </c>
      <c r="H142" s="24">
        <f t="shared" si="1"/>
        <v>0</v>
      </c>
      <c r="X142" s="9"/>
      <c r="Y142" s="9"/>
      <c r="Z142" s="9"/>
      <c r="AA142" s="9"/>
      <c r="AB142" s="9"/>
    </row>
    <row r="143" spans="1:30" outlineLevel="1" x14ac:dyDescent="0.25">
      <c r="E143" s="23" t="s">
        <v>195</v>
      </c>
      <c r="G143" s="24" t="s">
        <v>148</v>
      </c>
      <c r="H143" s="24">
        <f t="shared" si="1"/>
        <v>0</v>
      </c>
      <c r="X143" s="9"/>
      <c r="Y143" s="9"/>
      <c r="Z143" s="9"/>
      <c r="AA143" s="9"/>
      <c r="AB143" s="9"/>
    </row>
    <row r="144" spans="1:30" outlineLevel="1" x14ac:dyDescent="0.25"/>
    <row r="145" spans="1:28" outlineLevel="2" x14ac:dyDescent="0.25">
      <c r="A145" s="109"/>
      <c r="B145" s="109"/>
      <c r="C145" s="110"/>
      <c r="D145" s="117"/>
      <c r="E145" s="23" t="s">
        <v>196</v>
      </c>
      <c r="F145" s="24"/>
      <c r="G145" s="24" t="s">
        <v>148</v>
      </c>
      <c r="H145" s="24">
        <f t="shared" ref="H145:H150" si="2">SUM(X145:AB145)</f>
        <v>0</v>
      </c>
      <c r="I145" s="24"/>
      <c r="X145" s="9"/>
      <c r="Y145" s="9"/>
      <c r="Z145" s="9"/>
      <c r="AA145" s="9"/>
      <c r="AB145" s="9"/>
    </row>
    <row r="146" spans="1:28" outlineLevel="2" x14ac:dyDescent="0.25">
      <c r="A146" s="109"/>
      <c r="B146" s="109"/>
      <c r="C146" s="110"/>
      <c r="D146" s="117"/>
      <c r="E146" s="23" t="s">
        <v>197</v>
      </c>
      <c r="F146" s="24"/>
      <c r="G146" s="24" t="s">
        <v>148</v>
      </c>
      <c r="H146" s="24">
        <f t="shared" si="2"/>
        <v>0</v>
      </c>
      <c r="I146" s="24"/>
      <c r="X146" s="9"/>
      <c r="Y146" s="9"/>
      <c r="Z146" s="9"/>
      <c r="AA146" s="9"/>
      <c r="AB146" s="9"/>
    </row>
    <row r="147" spans="1:28" outlineLevel="2" x14ac:dyDescent="0.25">
      <c r="A147" s="109"/>
      <c r="B147" s="109"/>
      <c r="C147" s="110"/>
      <c r="D147" s="117"/>
      <c r="E147" s="23" t="s">
        <v>198</v>
      </c>
      <c r="F147" s="24"/>
      <c r="G147" s="24" t="s">
        <v>148</v>
      </c>
      <c r="H147" s="24">
        <f t="shared" si="2"/>
        <v>0</v>
      </c>
      <c r="I147" s="24"/>
      <c r="X147" s="9"/>
      <c r="Y147" s="9"/>
      <c r="Z147" s="9"/>
      <c r="AA147" s="9"/>
      <c r="AB147" s="9"/>
    </row>
    <row r="148" spans="1:28" outlineLevel="2" x14ac:dyDescent="0.25">
      <c r="A148" s="109"/>
      <c r="B148" s="109"/>
      <c r="C148" s="110"/>
      <c r="D148" s="117"/>
      <c r="E148" s="23" t="s">
        <v>199</v>
      </c>
      <c r="F148" s="24"/>
      <c r="G148" s="24" t="s">
        <v>148</v>
      </c>
      <c r="H148" s="24">
        <f t="shared" si="2"/>
        <v>0</v>
      </c>
      <c r="I148" s="24"/>
      <c r="X148" s="9"/>
      <c r="Y148" s="9"/>
      <c r="Z148" s="9"/>
      <c r="AA148" s="9"/>
      <c r="AB148" s="9"/>
    </row>
    <row r="149" spans="1:28" outlineLevel="2" x14ac:dyDescent="0.25">
      <c r="A149" s="109"/>
      <c r="B149" s="109"/>
      <c r="C149" s="110"/>
      <c r="D149" s="117"/>
      <c r="E149" s="23" t="s">
        <v>200</v>
      </c>
      <c r="F149" s="24"/>
      <c r="G149" s="24" t="s">
        <v>148</v>
      </c>
      <c r="H149" s="24">
        <f t="shared" si="2"/>
        <v>0</v>
      </c>
      <c r="I149" s="24"/>
      <c r="X149" s="9"/>
      <c r="Y149" s="9"/>
      <c r="Z149" s="9"/>
      <c r="AA149" s="9"/>
      <c r="AB149" s="9"/>
    </row>
    <row r="150" spans="1:28" outlineLevel="2" x14ac:dyDescent="0.25">
      <c r="A150" s="109"/>
      <c r="B150" s="109"/>
      <c r="C150" s="110"/>
      <c r="D150" s="117"/>
      <c r="E150" s="23" t="s">
        <v>201</v>
      </c>
      <c r="F150" s="24"/>
      <c r="G150" s="24" t="s">
        <v>148</v>
      </c>
      <c r="H150" s="24">
        <f t="shared" si="2"/>
        <v>0</v>
      </c>
      <c r="I150" s="24"/>
      <c r="X150" s="9"/>
      <c r="Y150" s="9"/>
      <c r="Z150" s="9"/>
      <c r="AA150" s="9"/>
      <c r="AB150" s="9"/>
    </row>
    <row r="151" spans="1:28" outlineLevel="2" x14ac:dyDescent="0.25">
      <c r="A151" s="109"/>
      <c r="B151" s="109"/>
      <c r="C151" s="110"/>
      <c r="D151" s="117"/>
    </row>
    <row r="152" spans="1:28" outlineLevel="2" x14ac:dyDescent="0.25">
      <c r="A152" s="109"/>
      <c r="B152" s="109"/>
      <c r="C152" s="110"/>
      <c r="D152" s="117"/>
      <c r="E152" s="23" t="s">
        <v>202</v>
      </c>
      <c r="F152" s="24"/>
      <c r="G152" s="24" t="s">
        <v>148</v>
      </c>
      <c r="H152" s="24">
        <f t="shared" ref="H152:H157" si="3">SUM(X152:AB152)</f>
        <v>0</v>
      </c>
      <c r="I152" s="24"/>
      <c r="X152" s="9"/>
      <c r="Y152" s="9"/>
      <c r="Z152" s="9"/>
      <c r="AA152" s="9"/>
      <c r="AB152" s="9"/>
    </row>
    <row r="153" spans="1:28" outlineLevel="2" x14ac:dyDescent="0.25">
      <c r="A153" s="109"/>
      <c r="B153" s="109"/>
      <c r="C153" s="110"/>
      <c r="D153" s="117"/>
      <c r="E153" s="23" t="s">
        <v>203</v>
      </c>
      <c r="F153" s="24"/>
      <c r="G153" s="24" t="s">
        <v>148</v>
      </c>
      <c r="H153" s="24">
        <f t="shared" si="3"/>
        <v>0</v>
      </c>
      <c r="I153" s="24"/>
      <c r="X153" s="9"/>
      <c r="Y153" s="9"/>
      <c r="Z153" s="9"/>
      <c r="AA153" s="9"/>
      <c r="AB153" s="9"/>
    </row>
    <row r="154" spans="1:28" outlineLevel="2" x14ac:dyDescent="0.25">
      <c r="A154" s="109"/>
      <c r="B154" s="109"/>
      <c r="C154" s="110"/>
      <c r="D154" s="117"/>
      <c r="E154" s="23" t="s">
        <v>204</v>
      </c>
      <c r="F154" s="24"/>
      <c r="G154" s="24" t="s">
        <v>148</v>
      </c>
      <c r="H154" s="24">
        <f t="shared" si="3"/>
        <v>0</v>
      </c>
      <c r="I154" s="24"/>
      <c r="X154" s="9"/>
      <c r="Y154" s="9"/>
      <c r="Z154" s="9"/>
      <c r="AA154" s="9"/>
      <c r="AB154" s="9"/>
    </row>
    <row r="155" spans="1:28" outlineLevel="2" x14ac:dyDescent="0.25">
      <c r="A155" s="109"/>
      <c r="B155" s="109"/>
      <c r="C155" s="110"/>
      <c r="D155" s="117"/>
      <c r="E155" s="23" t="s">
        <v>205</v>
      </c>
      <c r="F155" s="24"/>
      <c r="G155" s="24" t="s">
        <v>148</v>
      </c>
      <c r="H155" s="24">
        <f t="shared" si="3"/>
        <v>0</v>
      </c>
      <c r="I155" s="24"/>
      <c r="X155" s="9"/>
      <c r="Y155" s="9"/>
      <c r="Z155" s="9"/>
      <c r="AA155" s="9"/>
      <c r="AB155" s="9"/>
    </row>
    <row r="156" spans="1:28" outlineLevel="2" x14ac:dyDescent="0.25">
      <c r="A156" s="109"/>
      <c r="B156" s="109"/>
      <c r="C156" s="110"/>
      <c r="D156" s="117"/>
      <c r="E156" s="23" t="s">
        <v>206</v>
      </c>
      <c r="F156" s="24"/>
      <c r="G156" s="24" t="s">
        <v>148</v>
      </c>
      <c r="H156" s="24">
        <f t="shared" si="3"/>
        <v>0</v>
      </c>
      <c r="I156" s="24"/>
      <c r="X156" s="9"/>
      <c r="Y156" s="9"/>
      <c r="Z156" s="9"/>
      <c r="AA156" s="9"/>
      <c r="AB156" s="9"/>
    </row>
    <row r="157" spans="1:28" outlineLevel="2" x14ac:dyDescent="0.25">
      <c r="A157" s="109"/>
      <c r="B157" s="109"/>
      <c r="C157" s="110"/>
      <c r="D157" s="117"/>
      <c r="E157" s="23" t="s">
        <v>207</v>
      </c>
      <c r="F157" s="24"/>
      <c r="G157" s="24" t="s">
        <v>148</v>
      </c>
      <c r="H157" s="24">
        <f t="shared" si="3"/>
        <v>0</v>
      </c>
      <c r="I157" s="24"/>
      <c r="X157" s="9"/>
      <c r="Y157" s="9"/>
      <c r="Z157" s="9"/>
      <c r="AA157" s="9"/>
      <c r="AB157" s="9"/>
    </row>
    <row r="158" spans="1:28" outlineLevel="2" x14ac:dyDescent="0.25">
      <c r="A158" s="109"/>
      <c r="B158" s="109"/>
      <c r="C158" s="110"/>
      <c r="D158" s="117"/>
    </row>
    <row r="159" spans="1:28" outlineLevel="2" x14ac:dyDescent="0.25">
      <c r="A159" s="109"/>
      <c r="B159" s="109"/>
      <c r="C159" s="110"/>
      <c r="D159" s="117"/>
      <c r="E159" s="23" t="s">
        <v>208</v>
      </c>
      <c r="F159" s="24"/>
      <c r="G159" s="24" t="s">
        <v>148</v>
      </c>
      <c r="H159" s="24">
        <f t="shared" ref="H159:H164" si="4">SUM(X159:AB159)</f>
        <v>0</v>
      </c>
      <c r="I159" s="24"/>
      <c r="X159" s="9"/>
      <c r="Y159" s="9"/>
      <c r="Z159" s="9"/>
      <c r="AA159" s="9"/>
      <c r="AB159" s="9"/>
    </row>
    <row r="160" spans="1:28" outlineLevel="2" x14ac:dyDescent="0.25">
      <c r="A160" s="109"/>
      <c r="B160" s="109"/>
      <c r="C160" s="110"/>
      <c r="D160" s="117"/>
      <c r="E160" s="23" t="s">
        <v>209</v>
      </c>
      <c r="F160" s="24"/>
      <c r="G160" s="24" t="s">
        <v>148</v>
      </c>
      <c r="H160" s="24">
        <f t="shared" si="4"/>
        <v>0</v>
      </c>
      <c r="I160" s="24"/>
      <c r="X160" s="9"/>
      <c r="Y160" s="9"/>
      <c r="Z160" s="9"/>
      <c r="AA160" s="9"/>
      <c r="AB160" s="9"/>
    </row>
    <row r="161" spans="1:29" outlineLevel="2" x14ac:dyDescent="0.25">
      <c r="A161" s="109"/>
      <c r="B161" s="109"/>
      <c r="C161" s="110"/>
      <c r="D161" s="117"/>
      <c r="E161" s="23" t="s">
        <v>210</v>
      </c>
      <c r="F161" s="24"/>
      <c r="G161" s="24" t="s">
        <v>148</v>
      </c>
      <c r="H161" s="24">
        <f t="shared" si="4"/>
        <v>0</v>
      </c>
      <c r="I161" s="24"/>
      <c r="X161" s="9"/>
      <c r="Y161" s="9"/>
      <c r="Z161" s="9"/>
      <c r="AA161" s="9"/>
      <c r="AB161" s="9"/>
    </row>
    <row r="162" spans="1:29" outlineLevel="2" x14ac:dyDescent="0.25">
      <c r="A162" s="109"/>
      <c r="B162" s="109"/>
      <c r="C162" s="110"/>
      <c r="D162" s="117"/>
      <c r="E162" s="23" t="s">
        <v>211</v>
      </c>
      <c r="F162" s="24"/>
      <c r="G162" s="24" t="s">
        <v>148</v>
      </c>
      <c r="H162" s="24">
        <f t="shared" si="4"/>
        <v>0</v>
      </c>
      <c r="I162" s="24"/>
      <c r="X162" s="9"/>
      <c r="Y162" s="9"/>
      <c r="Z162" s="9"/>
      <c r="AA162" s="9"/>
      <c r="AB162" s="9"/>
    </row>
    <row r="163" spans="1:29" outlineLevel="2" x14ac:dyDescent="0.25">
      <c r="A163" s="109"/>
      <c r="B163" s="109"/>
      <c r="C163" s="110"/>
      <c r="D163" s="117"/>
      <c r="E163" s="23" t="s">
        <v>212</v>
      </c>
      <c r="F163" s="24"/>
      <c r="G163" s="24" t="s">
        <v>148</v>
      </c>
      <c r="H163" s="24">
        <f t="shared" si="4"/>
        <v>0</v>
      </c>
      <c r="I163" s="24"/>
      <c r="X163" s="9"/>
      <c r="Y163" s="9"/>
      <c r="Z163" s="9"/>
      <c r="AA163" s="9"/>
      <c r="AB163" s="9"/>
    </row>
    <row r="164" spans="1:29" outlineLevel="2" x14ac:dyDescent="0.25">
      <c r="A164" s="109"/>
      <c r="B164" s="109"/>
      <c r="C164" s="110"/>
      <c r="D164" s="117"/>
      <c r="E164" s="23" t="s">
        <v>213</v>
      </c>
      <c r="F164" s="24"/>
      <c r="G164" s="24" t="s">
        <v>148</v>
      </c>
      <c r="H164" s="24">
        <f t="shared" si="4"/>
        <v>0</v>
      </c>
      <c r="I164" s="24"/>
      <c r="X164" s="9"/>
      <c r="Y164" s="9"/>
      <c r="Z164" s="9"/>
      <c r="AA164" s="9"/>
      <c r="AB164" s="9"/>
    </row>
    <row r="165" spans="1:29" outlineLevel="2" x14ac:dyDescent="0.25">
      <c r="A165" s="109"/>
      <c r="B165" s="109"/>
      <c r="C165" s="110"/>
      <c r="D165" s="117"/>
    </row>
    <row r="166" spans="1:29" outlineLevel="2" x14ac:dyDescent="0.25">
      <c r="A166" s="109"/>
      <c r="B166" s="109"/>
      <c r="C166" s="110"/>
      <c r="D166" s="117"/>
      <c r="E166" s="23" t="s">
        <v>214</v>
      </c>
      <c r="F166" s="24"/>
      <c r="G166" s="24" t="s">
        <v>148</v>
      </c>
      <c r="H166" s="24">
        <f t="shared" ref="H166:H171" si="5">SUM(X166:AB166)</f>
        <v>0</v>
      </c>
      <c r="I166" s="24"/>
      <c r="X166" s="9"/>
      <c r="Y166" s="9"/>
      <c r="Z166" s="9"/>
      <c r="AA166" s="9"/>
      <c r="AB166" s="9"/>
    </row>
    <row r="167" spans="1:29" outlineLevel="2" x14ac:dyDescent="0.25">
      <c r="A167" s="109"/>
      <c r="B167" s="109"/>
      <c r="C167" s="110"/>
      <c r="D167" s="117"/>
      <c r="E167" s="23" t="s">
        <v>215</v>
      </c>
      <c r="F167" s="24"/>
      <c r="G167" s="24" t="s">
        <v>148</v>
      </c>
      <c r="H167" s="24">
        <f t="shared" si="5"/>
        <v>0</v>
      </c>
      <c r="I167" s="24"/>
      <c r="X167" s="9"/>
      <c r="Y167" s="9"/>
      <c r="Z167" s="9"/>
      <c r="AA167" s="9"/>
      <c r="AB167" s="9"/>
    </row>
    <row r="168" spans="1:29" outlineLevel="2" x14ac:dyDescent="0.25">
      <c r="A168" s="109"/>
      <c r="B168" s="109"/>
      <c r="C168" s="110"/>
      <c r="D168" s="117"/>
      <c r="E168" s="23" t="s">
        <v>216</v>
      </c>
      <c r="F168" s="24"/>
      <c r="G168" s="24" t="s">
        <v>148</v>
      </c>
      <c r="H168" s="24">
        <f t="shared" si="5"/>
        <v>0</v>
      </c>
      <c r="I168" s="24"/>
      <c r="X168" s="9"/>
      <c r="Y168" s="9"/>
      <c r="Z168" s="9"/>
      <c r="AA168" s="9"/>
      <c r="AB168" s="9"/>
    </row>
    <row r="169" spans="1:29" outlineLevel="2" x14ac:dyDescent="0.25">
      <c r="A169" s="109"/>
      <c r="B169" s="109"/>
      <c r="C169" s="110"/>
      <c r="D169" s="117"/>
      <c r="E169" s="23" t="s">
        <v>217</v>
      </c>
      <c r="F169" s="24"/>
      <c r="G169" s="24" t="s">
        <v>148</v>
      </c>
      <c r="H169" s="24">
        <f t="shared" si="5"/>
        <v>0</v>
      </c>
      <c r="I169" s="24"/>
      <c r="X169" s="9"/>
      <c r="Y169" s="9"/>
      <c r="Z169" s="9"/>
      <c r="AA169" s="9"/>
      <c r="AB169" s="9"/>
    </row>
    <row r="170" spans="1:29" outlineLevel="2" x14ac:dyDescent="0.25">
      <c r="A170" s="109"/>
      <c r="B170" s="109"/>
      <c r="C170" s="110"/>
      <c r="D170" s="117"/>
      <c r="E170" s="23" t="s">
        <v>218</v>
      </c>
      <c r="F170" s="24"/>
      <c r="G170" s="24" t="s">
        <v>148</v>
      </c>
      <c r="H170" s="24">
        <f t="shared" si="5"/>
        <v>0</v>
      </c>
      <c r="I170" s="24"/>
      <c r="X170" s="9"/>
      <c r="Y170" s="9"/>
      <c r="Z170" s="9"/>
      <c r="AA170" s="9"/>
      <c r="AB170" s="9"/>
    </row>
    <row r="171" spans="1:29" outlineLevel="1" x14ac:dyDescent="0.25">
      <c r="A171" s="109"/>
      <c r="B171" s="109"/>
      <c r="C171" s="110"/>
      <c r="D171" s="117"/>
      <c r="E171" s="23" t="s">
        <v>219</v>
      </c>
      <c r="F171" s="24"/>
      <c r="G171" s="24" t="s">
        <v>148</v>
      </c>
      <c r="H171" s="24">
        <f t="shared" si="5"/>
        <v>0</v>
      </c>
      <c r="I171" s="24"/>
      <c r="X171" s="9"/>
      <c r="Y171" s="9"/>
      <c r="Z171" s="9"/>
      <c r="AA171" s="9"/>
      <c r="AB171" s="9"/>
    </row>
    <row r="172" spans="1:29" x14ac:dyDescent="0.25">
      <c r="A172" s="109" t="s">
        <v>220</v>
      </c>
      <c r="B172" s="109"/>
      <c r="C172" s="110"/>
      <c r="D172" s="117"/>
    </row>
    <row r="173" spans="1:29" x14ac:dyDescent="0.25">
      <c r="A173" s="109"/>
      <c r="B173" s="109"/>
      <c r="C173" s="110"/>
      <c r="D173" s="117"/>
      <c r="E173" s="23" t="s">
        <v>221</v>
      </c>
      <c r="F173" s="21"/>
      <c r="G173" s="23" t="s">
        <v>140</v>
      </c>
    </row>
    <row r="174" spans="1:29" x14ac:dyDescent="0.25">
      <c r="A174" s="109"/>
      <c r="B174" s="109"/>
      <c r="C174" s="110"/>
      <c r="D174" s="117"/>
      <c r="E174" s="23" t="s">
        <v>222</v>
      </c>
      <c r="F174" s="35"/>
      <c r="G174" s="35" t="s">
        <v>75</v>
      </c>
      <c r="H174" s="35"/>
      <c r="I174" s="35"/>
      <c r="J174" s="20"/>
      <c r="K174" s="20"/>
      <c r="L174" s="20"/>
      <c r="M174" s="20"/>
      <c r="N174" s="20"/>
      <c r="O174" s="20"/>
      <c r="P174" s="20"/>
      <c r="Q174" s="20"/>
      <c r="R174" s="20"/>
      <c r="S174" s="20"/>
      <c r="T174" s="20"/>
      <c r="U174" s="20"/>
      <c r="V174" s="20"/>
      <c r="W174" s="20"/>
      <c r="X174" s="20"/>
      <c r="Y174" s="20"/>
      <c r="Z174" s="20"/>
      <c r="AA174" s="20"/>
      <c r="AB174" s="20"/>
      <c r="AC174" s="20"/>
    </row>
    <row r="175" spans="1:29" x14ac:dyDescent="0.25">
      <c r="A175" s="109" t="s">
        <v>223</v>
      </c>
      <c r="B175" s="109"/>
      <c r="C175" s="110"/>
      <c r="D175" s="117"/>
    </row>
    <row r="176" spans="1:29" x14ac:dyDescent="0.25">
      <c r="A176" s="109"/>
      <c r="B176" s="109"/>
      <c r="C176" s="110"/>
      <c r="D176" s="117"/>
      <c r="E176" s="23" t="s">
        <v>224</v>
      </c>
      <c r="F176" s="21"/>
      <c r="G176" s="23" t="s">
        <v>140</v>
      </c>
    </row>
    <row r="177" spans="1:29" x14ac:dyDescent="0.25">
      <c r="A177" s="109"/>
      <c r="B177" s="109"/>
      <c r="C177" s="110"/>
      <c r="D177" s="117"/>
      <c r="E177" s="23" t="s">
        <v>225</v>
      </c>
      <c r="F177" s="21"/>
      <c r="G177" s="23" t="s">
        <v>140</v>
      </c>
    </row>
    <row r="178" spans="1:29" x14ac:dyDescent="0.25">
      <c r="A178" s="109"/>
      <c r="B178" s="109"/>
      <c r="C178" s="110"/>
      <c r="D178" s="117"/>
      <c r="E178" s="23" t="s">
        <v>226</v>
      </c>
      <c r="F178" s="21"/>
      <c r="G178" s="23" t="s">
        <v>140</v>
      </c>
    </row>
    <row r="179" spans="1:29" x14ac:dyDescent="0.25">
      <c r="A179" s="109"/>
      <c r="B179" s="109"/>
      <c r="C179" s="110"/>
      <c r="D179" s="117"/>
      <c r="E179" s="23" t="s">
        <v>227</v>
      </c>
      <c r="F179" s="21"/>
      <c r="G179" s="23" t="s">
        <v>140</v>
      </c>
    </row>
    <row r="180" spans="1:29" x14ac:dyDescent="0.25">
      <c r="A180" s="109"/>
      <c r="B180" s="109"/>
      <c r="C180" s="110"/>
      <c r="D180" s="117"/>
      <c r="E180" s="23" t="s">
        <v>228</v>
      </c>
      <c r="F180" s="21"/>
      <c r="G180" s="23" t="s">
        <v>140</v>
      </c>
    </row>
    <row r="181" spans="1:29" x14ac:dyDescent="0.25">
      <c r="A181" s="109"/>
      <c r="B181" s="109"/>
      <c r="C181" s="110"/>
      <c r="D181" s="117"/>
      <c r="E181" s="23" t="s">
        <v>229</v>
      </c>
      <c r="F181" s="21"/>
      <c r="G181" s="23" t="s">
        <v>140</v>
      </c>
    </row>
    <row r="182" spans="1:29" x14ac:dyDescent="0.25">
      <c r="A182" s="109"/>
      <c r="B182" s="109"/>
      <c r="C182" s="110"/>
      <c r="D182" s="117"/>
      <c r="E182" s="23" t="s">
        <v>230</v>
      </c>
      <c r="F182" s="21"/>
      <c r="G182" s="23" t="s">
        <v>140</v>
      </c>
    </row>
    <row r="183" spans="1:29" x14ac:dyDescent="0.25">
      <c r="A183" s="109"/>
      <c r="B183" s="109"/>
      <c r="C183" s="110"/>
      <c r="D183" s="117"/>
      <c r="E183" s="23" t="s">
        <v>231</v>
      </c>
      <c r="F183" s="21"/>
      <c r="G183" s="23" t="s">
        <v>140</v>
      </c>
    </row>
    <row r="184" spans="1:29" x14ac:dyDescent="0.25">
      <c r="A184" s="109"/>
      <c r="B184" s="109"/>
      <c r="C184" s="110"/>
      <c r="D184" s="117"/>
      <c r="E184" s="23" t="s">
        <v>232</v>
      </c>
      <c r="F184" s="21"/>
      <c r="G184" s="23" t="s">
        <v>140</v>
      </c>
    </row>
    <row r="185" spans="1:29" x14ac:dyDescent="0.25">
      <c r="A185" s="109"/>
      <c r="B185" s="109"/>
      <c r="C185" s="110"/>
      <c r="D185" s="117"/>
      <c r="E185" s="23" t="s">
        <v>233</v>
      </c>
      <c r="F185" s="21"/>
      <c r="G185" s="23" t="s">
        <v>140</v>
      </c>
    </row>
    <row r="186" spans="1:29" x14ac:dyDescent="0.25">
      <c r="A186" s="109"/>
      <c r="B186" s="109"/>
      <c r="C186" s="110"/>
      <c r="D186" s="117"/>
      <c r="E186" s="23" t="s">
        <v>234</v>
      </c>
      <c r="F186" s="21"/>
      <c r="G186" s="23" t="s">
        <v>140</v>
      </c>
    </row>
    <row r="187" spans="1:29" x14ac:dyDescent="0.25">
      <c r="A187" s="109"/>
      <c r="B187" s="109"/>
      <c r="C187" s="110"/>
      <c r="D187" s="117"/>
      <c r="E187" s="23" t="s">
        <v>235</v>
      </c>
      <c r="F187" s="21"/>
      <c r="G187" s="23" t="s">
        <v>140</v>
      </c>
    </row>
    <row r="188" spans="1:29" outlineLevel="1" x14ac:dyDescent="0.25">
      <c r="A188" s="109" t="s">
        <v>236</v>
      </c>
      <c r="B188" s="109"/>
      <c r="C188" s="110"/>
      <c r="D188" s="117"/>
    </row>
    <row r="189" spans="1:29" outlineLevel="2" x14ac:dyDescent="0.25">
      <c r="A189" s="109"/>
      <c r="B189" s="109"/>
      <c r="C189" s="110"/>
      <c r="D189" s="117"/>
      <c r="E189" s="23" t="s">
        <v>237</v>
      </c>
      <c r="F189" s="36"/>
      <c r="G189" s="36" t="s">
        <v>140</v>
      </c>
      <c r="H189" s="36"/>
      <c r="I189" s="36"/>
      <c r="J189" s="21"/>
      <c r="K189" s="21"/>
      <c r="L189" s="21"/>
      <c r="M189" s="21"/>
      <c r="N189" s="21"/>
      <c r="O189" s="21"/>
      <c r="P189" s="21"/>
      <c r="Q189" s="21"/>
      <c r="R189" s="21"/>
      <c r="S189" s="21"/>
      <c r="T189" s="21"/>
      <c r="U189" s="21"/>
      <c r="V189" s="21"/>
      <c r="W189" s="21"/>
      <c r="X189" s="21"/>
      <c r="Y189" s="21"/>
      <c r="Z189" s="21"/>
      <c r="AA189" s="21"/>
      <c r="AB189" s="21"/>
      <c r="AC189" s="21"/>
    </row>
    <row r="190" spans="1:29" outlineLevel="2" x14ac:dyDescent="0.25">
      <c r="A190" s="109"/>
      <c r="B190" s="109"/>
      <c r="C190" s="110"/>
      <c r="D190" s="117"/>
      <c r="E190" s="23" t="s">
        <v>238</v>
      </c>
      <c r="F190" s="36"/>
      <c r="G190" s="36" t="s">
        <v>140</v>
      </c>
      <c r="H190" s="36"/>
      <c r="I190" s="36"/>
      <c r="J190" s="21"/>
      <c r="K190" s="21"/>
      <c r="L190" s="21"/>
      <c r="M190" s="21"/>
      <c r="N190" s="21"/>
      <c r="O190" s="21"/>
      <c r="P190" s="21"/>
      <c r="Q190" s="21"/>
      <c r="R190" s="21"/>
      <c r="S190" s="21"/>
      <c r="T190" s="21"/>
      <c r="U190" s="21"/>
      <c r="V190" s="21"/>
      <c r="W190" s="21"/>
      <c r="X190" s="21"/>
      <c r="Y190" s="21"/>
      <c r="Z190" s="21"/>
      <c r="AA190" s="21"/>
      <c r="AB190" s="21"/>
      <c r="AC190" s="21"/>
    </row>
    <row r="191" spans="1:29" outlineLevel="2" x14ac:dyDescent="0.25">
      <c r="A191" s="109"/>
      <c r="B191" s="109"/>
      <c r="C191" s="110"/>
      <c r="D191" s="117"/>
      <c r="E191" s="23" t="s">
        <v>239</v>
      </c>
      <c r="F191" s="36"/>
      <c r="G191" s="36" t="s">
        <v>140</v>
      </c>
      <c r="H191" s="36"/>
      <c r="I191" s="36"/>
      <c r="J191" s="21"/>
      <c r="K191" s="21"/>
      <c r="L191" s="21"/>
      <c r="M191" s="21"/>
      <c r="N191" s="21"/>
      <c r="O191" s="21"/>
      <c r="P191" s="21"/>
      <c r="Q191" s="21"/>
      <c r="R191" s="21"/>
      <c r="S191" s="21"/>
      <c r="T191" s="21"/>
      <c r="U191" s="21"/>
      <c r="V191" s="21"/>
      <c r="W191" s="21"/>
      <c r="X191" s="21"/>
      <c r="Y191" s="21"/>
      <c r="Z191" s="21"/>
      <c r="AA191" s="21"/>
      <c r="AB191" s="21"/>
      <c r="AC191" s="21"/>
    </row>
    <row r="192" spans="1:29" outlineLevel="2" x14ac:dyDescent="0.25">
      <c r="A192" s="109"/>
      <c r="B192" s="109"/>
      <c r="C192" s="110"/>
      <c r="D192" s="117"/>
      <c r="E192" s="23" t="s">
        <v>240</v>
      </c>
      <c r="F192" s="36"/>
      <c r="G192" s="36" t="s">
        <v>140</v>
      </c>
      <c r="H192" s="36"/>
      <c r="I192" s="36"/>
      <c r="J192" s="21"/>
      <c r="K192" s="21"/>
      <c r="L192" s="21"/>
      <c r="M192" s="21"/>
      <c r="N192" s="21"/>
      <c r="O192" s="21"/>
      <c r="P192" s="21"/>
      <c r="Q192" s="21"/>
      <c r="R192" s="21"/>
      <c r="S192" s="21"/>
      <c r="T192" s="21"/>
      <c r="U192" s="21"/>
      <c r="V192" s="21"/>
      <c r="W192" s="21"/>
      <c r="X192" s="21"/>
      <c r="Y192" s="21"/>
      <c r="Z192" s="21"/>
      <c r="AA192" s="21"/>
      <c r="AB192" s="21"/>
      <c r="AC192" s="21"/>
    </row>
    <row r="193" spans="1:28" outlineLevel="2" x14ac:dyDescent="0.25">
      <c r="A193" s="109"/>
      <c r="B193" s="109"/>
      <c r="C193" s="110"/>
      <c r="D193" s="117"/>
    </row>
    <row r="194" spans="1:28" outlineLevel="2" x14ac:dyDescent="0.25">
      <c r="A194" s="109"/>
      <c r="B194" s="109"/>
      <c r="C194" s="110"/>
      <c r="D194" s="117"/>
      <c r="E194" s="23" t="s">
        <v>241</v>
      </c>
      <c r="F194" s="21"/>
      <c r="G194" s="23" t="s">
        <v>140</v>
      </c>
    </row>
    <row r="195" spans="1:28" outlineLevel="2" x14ac:dyDescent="0.25">
      <c r="A195" s="109"/>
      <c r="B195" s="109"/>
      <c r="C195" s="110"/>
      <c r="D195" s="117"/>
      <c r="E195" s="23" t="s">
        <v>242</v>
      </c>
      <c r="F195" s="21">
        <v>0</v>
      </c>
      <c r="G195" s="23" t="s">
        <v>140</v>
      </c>
    </row>
    <row r="196" spans="1:28" outlineLevel="2" x14ac:dyDescent="0.25">
      <c r="A196" s="109"/>
      <c r="B196" s="109"/>
      <c r="C196" s="110"/>
      <c r="D196" s="117"/>
      <c r="E196" s="23" t="s">
        <v>243</v>
      </c>
      <c r="F196" s="21">
        <v>0</v>
      </c>
      <c r="G196" s="23" t="s">
        <v>140</v>
      </c>
    </row>
    <row r="197" spans="1:28" outlineLevel="1" x14ac:dyDescent="0.25">
      <c r="A197" s="22" t="s">
        <v>244</v>
      </c>
    </row>
    <row r="198" spans="1:28" outlineLevel="2" x14ac:dyDescent="0.25">
      <c r="E198" s="23" t="s">
        <v>245</v>
      </c>
      <c r="F198" s="24"/>
      <c r="G198" s="24" t="s">
        <v>148</v>
      </c>
      <c r="H198" s="24">
        <f>SUM(X198:AB198)</f>
        <v>0</v>
      </c>
      <c r="I198" s="24"/>
      <c r="X198" s="9"/>
      <c r="Y198" s="9"/>
      <c r="Z198" s="9"/>
      <c r="AA198" s="9"/>
      <c r="AB198" s="9"/>
    </row>
    <row r="199" spans="1:28" outlineLevel="2" x14ac:dyDescent="0.25">
      <c r="E199" s="23" t="s">
        <v>246</v>
      </c>
      <c r="F199" s="24"/>
      <c r="G199" s="24" t="s">
        <v>148</v>
      </c>
      <c r="H199" s="24">
        <f t="shared" ref="H199:H203" si="6">SUM(X199:AB199)</f>
        <v>0</v>
      </c>
      <c r="I199" s="24"/>
      <c r="X199" s="9"/>
      <c r="Y199" s="9"/>
      <c r="Z199" s="9"/>
      <c r="AA199" s="9"/>
      <c r="AB199" s="9"/>
    </row>
    <row r="200" spans="1:28" outlineLevel="2" x14ac:dyDescent="0.25">
      <c r="E200" s="23" t="s">
        <v>247</v>
      </c>
      <c r="F200" s="24"/>
      <c r="G200" s="24" t="s">
        <v>148</v>
      </c>
      <c r="H200" s="24">
        <f t="shared" si="6"/>
        <v>0</v>
      </c>
      <c r="I200" s="24"/>
      <c r="X200" s="9"/>
      <c r="Y200" s="9"/>
      <c r="Z200" s="9"/>
      <c r="AA200" s="9"/>
      <c r="AB200" s="9"/>
    </row>
    <row r="201" spans="1:28" outlineLevel="2" x14ac:dyDescent="0.25">
      <c r="E201" s="23" t="s">
        <v>248</v>
      </c>
      <c r="F201" s="24"/>
      <c r="G201" s="24" t="s">
        <v>148</v>
      </c>
      <c r="H201" s="24">
        <f t="shared" si="6"/>
        <v>0</v>
      </c>
      <c r="I201" s="24"/>
      <c r="X201" s="9"/>
      <c r="Y201" s="9"/>
      <c r="Z201" s="9"/>
      <c r="AA201" s="9"/>
      <c r="AB201" s="9"/>
    </row>
    <row r="202" spans="1:28" outlineLevel="2" x14ac:dyDescent="0.25">
      <c r="E202" s="23" t="s">
        <v>249</v>
      </c>
      <c r="F202" s="24"/>
      <c r="G202" s="24" t="s">
        <v>148</v>
      </c>
      <c r="H202" s="24">
        <f t="shared" si="6"/>
        <v>0</v>
      </c>
      <c r="I202" s="24"/>
      <c r="X202" s="9"/>
      <c r="Y202" s="9"/>
      <c r="Z202" s="9"/>
      <c r="AA202" s="9"/>
      <c r="AB202" s="9"/>
    </row>
    <row r="203" spans="1:28" outlineLevel="2" x14ac:dyDescent="0.25">
      <c r="E203" s="23" t="s">
        <v>250</v>
      </c>
      <c r="F203" s="24"/>
      <c r="G203" s="24" t="s">
        <v>148</v>
      </c>
      <c r="H203" s="24">
        <f t="shared" si="6"/>
        <v>0</v>
      </c>
      <c r="I203" s="24"/>
      <c r="X203" s="9"/>
      <c r="Y203" s="9"/>
      <c r="Z203" s="9"/>
      <c r="AA203" s="9"/>
      <c r="AB203" s="9"/>
    </row>
    <row r="204" spans="1:28" outlineLevel="2" x14ac:dyDescent="0.25"/>
    <row r="205" spans="1:28" outlineLevel="2" x14ac:dyDescent="0.25">
      <c r="E205" s="23" t="s">
        <v>251</v>
      </c>
      <c r="F205" s="24"/>
      <c r="G205" s="24" t="s">
        <v>148</v>
      </c>
      <c r="H205" s="24">
        <f t="shared" ref="H205:H210" si="7">SUM(X205:AB205)</f>
        <v>0</v>
      </c>
      <c r="I205" s="24"/>
      <c r="X205" s="9"/>
      <c r="Y205" s="9"/>
      <c r="Z205" s="9"/>
      <c r="AA205" s="9"/>
      <c r="AB205" s="9"/>
    </row>
    <row r="206" spans="1:28" outlineLevel="2" x14ac:dyDescent="0.25">
      <c r="E206" s="23" t="s">
        <v>252</v>
      </c>
      <c r="F206" s="24"/>
      <c r="G206" s="24" t="s">
        <v>148</v>
      </c>
      <c r="H206" s="24">
        <f t="shared" si="7"/>
        <v>0</v>
      </c>
      <c r="I206" s="24"/>
      <c r="X206" s="9"/>
      <c r="Y206" s="9"/>
      <c r="Z206" s="9"/>
      <c r="AA206" s="9"/>
      <c r="AB206" s="9"/>
    </row>
    <row r="207" spans="1:28" outlineLevel="2" x14ac:dyDescent="0.25">
      <c r="E207" s="23" t="s">
        <v>253</v>
      </c>
      <c r="F207" s="24"/>
      <c r="G207" s="24" t="s">
        <v>148</v>
      </c>
      <c r="H207" s="24">
        <f t="shared" si="7"/>
        <v>0</v>
      </c>
      <c r="I207" s="24"/>
      <c r="X207" s="9"/>
      <c r="Y207" s="9"/>
      <c r="Z207" s="9"/>
      <c r="AA207" s="9"/>
      <c r="AB207" s="9"/>
    </row>
    <row r="208" spans="1:28" outlineLevel="2" x14ac:dyDescent="0.25">
      <c r="E208" s="23" t="s">
        <v>254</v>
      </c>
      <c r="F208" s="24"/>
      <c r="G208" s="24" t="s">
        <v>148</v>
      </c>
      <c r="H208" s="24">
        <f t="shared" si="7"/>
        <v>0</v>
      </c>
      <c r="I208" s="24"/>
      <c r="X208" s="9"/>
      <c r="Y208" s="9"/>
      <c r="Z208" s="9"/>
      <c r="AA208" s="9"/>
      <c r="AB208" s="9"/>
    </row>
    <row r="209" spans="5:28" outlineLevel="2" x14ac:dyDescent="0.25">
      <c r="E209" s="23" t="s">
        <v>255</v>
      </c>
      <c r="F209" s="24"/>
      <c r="G209" s="24" t="s">
        <v>148</v>
      </c>
      <c r="H209" s="24">
        <f t="shared" si="7"/>
        <v>0</v>
      </c>
      <c r="I209" s="24"/>
      <c r="X209" s="9"/>
      <c r="Y209" s="9"/>
      <c r="Z209" s="9"/>
      <c r="AA209" s="9"/>
      <c r="AB209" s="9"/>
    </row>
    <row r="210" spans="5:28" outlineLevel="2" x14ac:dyDescent="0.25">
      <c r="E210" s="23" t="s">
        <v>256</v>
      </c>
      <c r="F210" s="24"/>
      <c r="G210" s="24" t="s">
        <v>148</v>
      </c>
      <c r="H210" s="24">
        <f t="shared" si="7"/>
        <v>0</v>
      </c>
      <c r="I210" s="24"/>
      <c r="X210" s="9"/>
      <c r="Y210" s="9"/>
      <c r="Z210" s="9"/>
      <c r="AA210" s="9"/>
      <c r="AB210" s="9"/>
    </row>
    <row r="211" spans="5:28" outlineLevel="2" x14ac:dyDescent="0.25"/>
    <row r="212" spans="5:28" outlineLevel="2" x14ac:dyDescent="0.25">
      <c r="E212" s="23" t="s">
        <v>257</v>
      </c>
      <c r="F212" s="24"/>
      <c r="G212" s="24" t="s">
        <v>148</v>
      </c>
      <c r="H212" s="24">
        <f t="shared" ref="H212:H217" si="8">SUM(X212:AB212)</f>
        <v>0</v>
      </c>
      <c r="I212" s="24"/>
      <c r="X212" s="9"/>
      <c r="Y212" s="9"/>
      <c r="Z212" s="9"/>
      <c r="AA212" s="9"/>
      <c r="AB212" s="9"/>
    </row>
    <row r="213" spans="5:28" outlineLevel="2" x14ac:dyDescent="0.25">
      <c r="E213" s="23" t="s">
        <v>258</v>
      </c>
      <c r="F213" s="24"/>
      <c r="G213" s="24" t="s">
        <v>148</v>
      </c>
      <c r="H213" s="24">
        <f t="shared" si="8"/>
        <v>0</v>
      </c>
      <c r="I213" s="24"/>
      <c r="X213" s="9"/>
      <c r="Y213" s="9"/>
      <c r="Z213" s="9"/>
      <c r="AA213" s="9"/>
      <c r="AB213" s="9"/>
    </row>
    <row r="214" spans="5:28" outlineLevel="2" x14ac:dyDescent="0.25">
      <c r="E214" s="23" t="s">
        <v>259</v>
      </c>
      <c r="F214" s="24"/>
      <c r="G214" s="24" t="s">
        <v>148</v>
      </c>
      <c r="H214" s="24">
        <f t="shared" si="8"/>
        <v>0</v>
      </c>
      <c r="I214" s="24"/>
      <c r="X214" s="9"/>
      <c r="Y214" s="9"/>
      <c r="Z214" s="9"/>
      <c r="AA214" s="9"/>
      <c r="AB214" s="9"/>
    </row>
    <row r="215" spans="5:28" outlineLevel="2" x14ac:dyDescent="0.25">
      <c r="E215" s="23" t="s">
        <v>260</v>
      </c>
      <c r="F215" s="24"/>
      <c r="G215" s="24" t="s">
        <v>148</v>
      </c>
      <c r="H215" s="24">
        <f t="shared" si="8"/>
        <v>0</v>
      </c>
      <c r="I215" s="24"/>
      <c r="X215" s="9"/>
      <c r="Y215" s="9"/>
      <c r="Z215" s="9"/>
      <c r="AA215" s="9"/>
      <c r="AB215" s="9"/>
    </row>
    <row r="216" spans="5:28" outlineLevel="2" x14ac:dyDescent="0.25">
      <c r="E216" s="23" t="s">
        <v>261</v>
      </c>
      <c r="F216" s="24"/>
      <c r="G216" s="24" t="s">
        <v>148</v>
      </c>
      <c r="H216" s="24">
        <f t="shared" si="8"/>
        <v>0</v>
      </c>
      <c r="I216" s="24"/>
      <c r="X216" s="9"/>
      <c r="Y216" s="9"/>
      <c r="Z216" s="9"/>
      <c r="AA216" s="9"/>
      <c r="AB216" s="9"/>
    </row>
    <row r="217" spans="5:28" outlineLevel="2" x14ac:dyDescent="0.25">
      <c r="E217" s="23" t="s">
        <v>262</v>
      </c>
      <c r="F217" s="24"/>
      <c r="G217" s="24" t="s">
        <v>148</v>
      </c>
      <c r="H217" s="24">
        <f t="shared" si="8"/>
        <v>0</v>
      </c>
      <c r="I217" s="24"/>
      <c r="X217" s="9"/>
      <c r="Y217" s="9"/>
      <c r="Z217" s="9"/>
      <c r="AA217" s="9"/>
      <c r="AB217" s="9"/>
    </row>
    <row r="218" spans="5:28" outlineLevel="2" x14ac:dyDescent="0.25"/>
    <row r="219" spans="5:28" outlineLevel="2" x14ac:dyDescent="0.25">
      <c r="E219" s="23" t="s">
        <v>263</v>
      </c>
      <c r="F219" s="24"/>
      <c r="G219" s="24" t="s">
        <v>148</v>
      </c>
      <c r="H219" s="24">
        <f t="shared" ref="H219:H224" si="9">SUM(X219:AB219)</f>
        <v>0</v>
      </c>
      <c r="I219" s="24"/>
      <c r="X219" s="9"/>
      <c r="Y219" s="9"/>
      <c r="Z219" s="9"/>
      <c r="AA219" s="9"/>
      <c r="AB219" s="9"/>
    </row>
    <row r="220" spans="5:28" outlineLevel="2" x14ac:dyDescent="0.25">
      <c r="E220" s="23" t="s">
        <v>264</v>
      </c>
      <c r="F220" s="24"/>
      <c r="G220" s="24" t="s">
        <v>148</v>
      </c>
      <c r="H220" s="24">
        <f t="shared" si="9"/>
        <v>0</v>
      </c>
      <c r="I220" s="24"/>
      <c r="X220" s="9"/>
      <c r="Y220" s="9"/>
      <c r="Z220" s="9"/>
      <c r="AA220" s="9"/>
      <c r="AB220" s="9"/>
    </row>
    <row r="221" spans="5:28" outlineLevel="2" x14ac:dyDescent="0.25">
      <c r="E221" s="23" t="s">
        <v>265</v>
      </c>
      <c r="F221" s="24"/>
      <c r="G221" s="24" t="s">
        <v>148</v>
      </c>
      <c r="H221" s="24">
        <f t="shared" si="9"/>
        <v>0</v>
      </c>
      <c r="I221" s="24"/>
      <c r="X221" s="9"/>
      <c r="Y221" s="9"/>
      <c r="Z221" s="9"/>
      <c r="AA221" s="9"/>
      <c r="AB221" s="9"/>
    </row>
    <row r="222" spans="5:28" outlineLevel="2" x14ac:dyDescent="0.25">
      <c r="E222" s="23" t="s">
        <v>266</v>
      </c>
      <c r="F222" s="24"/>
      <c r="G222" s="24" t="s">
        <v>148</v>
      </c>
      <c r="H222" s="24">
        <f t="shared" si="9"/>
        <v>0</v>
      </c>
      <c r="I222" s="24"/>
      <c r="X222" s="9"/>
      <c r="Y222" s="9"/>
      <c r="Z222" s="9"/>
      <c r="AA222" s="9"/>
      <c r="AB222" s="9"/>
    </row>
    <row r="223" spans="5:28" outlineLevel="2" x14ac:dyDescent="0.25">
      <c r="E223" s="23" t="s">
        <v>267</v>
      </c>
      <c r="F223" s="24"/>
      <c r="G223" s="24" t="s">
        <v>148</v>
      </c>
      <c r="H223" s="24">
        <f t="shared" si="9"/>
        <v>0</v>
      </c>
      <c r="I223" s="24"/>
      <c r="X223" s="9"/>
      <c r="Y223" s="9"/>
      <c r="Z223" s="9"/>
      <c r="AA223" s="9"/>
      <c r="AB223" s="9"/>
    </row>
    <row r="224" spans="5:28" outlineLevel="1" x14ac:dyDescent="0.25">
      <c r="E224" s="23" t="s">
        <v>268</v>
      </c>
      <c r="F224" s="24"/>
      <c r="G224" s="24" t="s">
        <v>148</v>
      </c>
      <c r="H224" s="24">
        <f t="shared" si="9"/>
        <v>0</v>
      </c>
      <c r="I224" s="24"/>
      <c r="X224" s="9"/>
      <c r="Y224" s="9"/>
      <c r="Z224" s="9"/>
      <c r="AA224" s="9"/>
      <c r="AB224" s="9"/>
    </row>
    <row r="227" spans="1:1" x14ac:dyDescent="0.25">
      <c r="A227" s="22" t="s">
        <v>269</v>
      </c>
    </row>
    <row r="635" spans="4:4" x14ac:dyDescent="0.25">
      <c r="D635" s="71"/>
    </row>
  </sheetData>
  <conditionalFormatting sqref="F2">
    <cfRule type="cellIs" dxfId="49" priority="4" stopIfTrue="1" operator="notEqual">
      <formula>0</formula>
    </cfRule>
    <cfRule type="cellIs" dxfId="48" priority="5" stopIfTrue="1" operator="equal">
      <formula>""</formula>
    </cfRule>
  </conditionalFormatting>
  <conditionalFormatting sqref="J3:AC3">
    <cfRule type="containsText" dxfId="47" priority="1" operator="containsText" text="Post Forecast">
      <formula>NOT(ISERROR(SEARCH("Post Forecast",J3)))</formula>
    </cfRule>
    <cfRule type="containsText" dxfId="46" priority="2" operator="containsText" text="Forecast">
      <formula>NOT(ISERROR(SEARCH("Forecast",J3)))</formula>
    </cfRule>
    <cfRule type="containsText" dxfId="45" priority="3" operator="containsText" text="Pre Fcst">
      <formula>NOT(ISERROR(SEARCH("Pre Fcst",J3)))</formula>
    </cfRule>
  </conditionalFormatting>
  <printOptions headings="1"/>
  <pageMargins left="0.75" right="0.75" top="1" bottom="1" header="0.5" footer="0.5"/>
  <pageSetup paperSize="9" scale="55" orientation="landscape" blackAndWhite="1"/>
  <headerFooter>
    <oddHeader>&amp;LPROJECT [XXX]&amp;CSheet:&amp;A&amp;RSTRICTLY CONFIDENTIAL</oddHeader>
    <oddFooter>&amp;L&amp;F ( Printed on &amp;D at &amp;T )&amp;RPage &amp;P of &amp;N</oddFooter>
  </headerFooter>
  <customProperties>
    <customPr name="MMSheetType"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C95"/>
  <sheetViews>
    <sheetView zoomScale="80" zoomScaleNormal="80" workbookViewId="0"/>
  </sheetViews>
  <sheetFormatPr defaultColWidth="15.1796875" defaultRowHeight="13.15" outlineLevelRow="3" x14ac:dyDescent="0.25"/>
  <cols>
    <col min="1" max="2" width="1.453125" style="22" customWidth="1"/>
    <col min="3" max="3" width="1.453125" style="34" customWidth="1"/>
    <col min="4" max="4" width="1.453125" style="46" customWidth="1"/>
    <col min="5" max="5" width="45.1796875" style="23" bestFit="1" customWidth="1"/>
    <col min="6" max="8" width="14.81640625" style="23" customWidth="1"/>
    <col min="9" max="9" width="3.453125" style="23" customWidth="1"/>
    <col min="10" max="29" width="14.81640625" style="23" customWidth="1"/>
    <col min="30" max="16384" width="15.1796875" style="23"/>
  </cols>
  <sheetData>
    <row r="1" spans="1:29" s="33" customFormat="1" ht="30.75" x14ac:dyDescent="0.25">
      <c r="A1" s="29" t="str">
        <f ca="1" xml:space="preserve"> RIGHT(CELL("filename", A1), LEN(CELL("filename", A1)) - SEARCH("]", CELL("filename", A1)))</f>
        <v>Time</v>
      </c>
      <c r="B1" s="29"/>
    </row>
    <row r="2" spans="1:29" s="37" customFormat="1" x14ac:dyDescent="0.25">
      <c r="A2" s="32"/>
      <c r="B2" s="32"/>
      <c r="C2" s="42"/>
      <c r="D2" s="45"/>
      <c r="E2" s="25" t="s">
        <v>54</v>
      </c>
      <c r="F2" s="41">
        <v>0</v>
      </c>
      <c r="G2" s="39" t="s">
        <v>55</v>
      </c>
      <c r="H2" s="25"/>
      <c r="I2" s="25"/>
      <c r="J2" s="15">
        <f t="shared" ref="J2:AC2" si="0">J$80</f>
        <v>40999</v>
      </c>
      <c r="K2" s="15">
        <f t="shared" si="0"/>
        <v>41364</v>
      </c>
      <c r="L2" s="15">
        <f t="shared" si="0"/>
        <v>41729</v>
      </c>
      <c r="M2" s="15">
        <f t="shared" si="0"/>
        <v>42094</v>
      </c>
      <c r="N2" s="15">
        <f t="shared" si="0"/>
        <v>42460</v>
      </c>
      <c r="O2" s="15">
        <f t="shared" si="0"/>
        <v>42825</v>
      </c>
      <c r="P2" s="15">
        <f t="shared" si="0"/>
        <v>43190</v>
      </c>
      <c r="Q2" s="15">
        <f t="shared" si="0"/>
        <v>43555</v>
      </c>
      <c r="R2" s="15">
        <f t="shared" si="0"/>
        <v>43921</v>
      </c>
      <c r="S2" s="15">
        <f t="shared" si="0"/>
        <v>44286</v>
      </c>
      <c r="T2" s="15">
        <f t="shared" si="0"/>
        <v>44651</v>
      </c>
      <c r="U2" s="15">
        <f t="shared" si="0"/>
        <v>45016</v>
      </c>
      <c r="V2" s="15">
        <f t="shared" si="0"/>
        <v>45382</v>
      </c>
      <c r="W2" s="15">
        <f t="shared" si="0"/>
        <v>45747</v>
      </c>
      <c r="X2" s="15">
        <f t="shared" si="0"/>
        <v>46112</v>
      </c>
      <c r="Y2" s="15">
        <f t="shared" si="0"/>
        <v>46477</v>
      </c>
      <c r="Z2" s="15">
        <f t="shared" si="0"/>
        <v>46843</v>
      </c>
      <c r="AA2" s="15">
        <f t="shared" si="0"/>
        <v>47208</v>
      </c>
      <c r="AB2" s="15">
        <f t="shared" si="0"/>
        <v>47573</v>
      </c>
      <c r="AC2" s="15">
        <f t="shared" si="0"/>
        <v>47938</v>
      </c>
    </row>
    <row r="3" spans="1:29" s="31" customFormat="1" x14ac:dyDescent="0.25">
      <c r="A3" s="32"/>
      <c r="B3" s="32"/>
      <c r="C3" s="42"/>
      <c r="D3" s="45"/>
      <c r="E3" s="40" t="s">
        <v>56</v>
      </c>
      <c r="F3" s="38"/>
      <c r="G3" s="39"/>
      <c r="H3" s="25"/>
      <c r="I3" s="25"/>
      <c r="J3" s="14" t="str">
        <f t="shared" ref="J3:AC3" si="1">J$86</f>
        <v>Pre Fcst</v>
      </c>
      <c r="K3" s="14" t="str">
        <f t="shared" si="1"/>
        <v>Pre Fcst</v>
      </c>
      <c r="L3" s="14" t="str">
        <f t="shared" si="1"/>
        <v>Pre Fcst</v>
      </c>
      <c r="M3" s="14" t="str">
        <f t="shared" si="1"/>
        <v>Pre Fcst</v>
      </c>
      <c r="N3" s="14" t="str">
        <f t="shared" si="1"/>
        <v>Pre Fcst</v>
      </c>
      <c r="O3" s="14" t="str">
        <f t="shared" si="1"/>
        <v>Pre Fcst</v>
      </c>
      <c r="P3" s="14" t="str">
        <f t="shared" si="1"/>
        <v>Pre Fcst</v>
      </c>
      <c r="Q3" s="14" t="str">
        <f t="shared" si="1"/>
        <v>Pre Fcst</v>
      </c>
      <c r="R3" s="14" t="str">
        <f t="shared" si="1"/>
        <v>Pre Fcst</v>
      </c>
      <c r="S3" s="14" t="str">
        <f t="shared" si="1"/>
        <v>Pre Fcst</v>
      </c>
      <c r="T3" s="14" t="str">
        <f t="shared" si="1"/>
        <v>Pre Fcst</v>
      </c>
      <c r="U3" s="14" t="str">
        <f t="shared" si="1"/>
        <v>Pre Fcst</v>
      </c>
      <c r="V3" s="14" t="str">
        <f t="shared" si="1"/>
        <v>Pre Fcst</v>
      </c>
      <c r="W3" s="14" t="str">
        <f t="shared" si="1"/>
        <v>Forecast</v>
      </c>
      <c r="X3" s="14" t="str">
        <f t="shared" si="1"/>
        <v>Forecast</v>
      </c>
      <c r="Y3" s="14" t="str">
        <f t="shared" si="1"/>
        <v>Forecast</v>
      </c>
      <c r="Z3" s="14" t="str">
        <f t="shared" si="1"/>
        <v>Forecast</v>
      </c>
      <c r="AA3" s="14" t="str">
        <f t="shared" si="1"/>
        <v>Forecast</v>
      </c>
      <c r="AB3" s="14" t="str">
        <f t="shared" si="1"/>
        <v>Forecast</v>
      </c>
      <c r="AC3" s="14" t="str">
        <f t="shared" si="1"/>
        <v>Post Fcst</v>
      </c>
    </row>
    <row r="4" spans="1:29" s="43" customFormat="1" x14ac:dyDescent="0.25">
      <c r="A4" s="32"/>
      <c r="B4" s="32"/>
      <c r="C4" s="42"/>
      <c r="D4" s="45"/>
      <c r="E4" s="25" t="s">
        <v>57</v>
      </c>
      <c r="F4" s="38"/>
      <c r="G4" s="39"/>
      <c r="H4" s="25"/>
      <c r="I4" s="25"/>
      <c r="J4" s="13">
        <f t="shared" ref="J4:AC4" si="2">J$90</f>
        <v>1</v>
      </c>
      <c r="K4" s="13">
        <f t="shared" si="2"/>
        <v>2</v>
      </c>
      <c r="L4" s="13">
        <f t="shared" si="2"/>
        <v>3</v>
      </c>
      <c r="M4" s="13">
        <f t="shared" si="2"/>
        <v>4</v>
      </c>
      <c r="N4" s="13">
        <f t="shared" si="2"/>
        <v>5</v>
      </c>
      <c r="O4" s="13">
        <f t="shared" si="2"/>
        <v>6</v>
      </c>
      <c r="P4" s="13">
        <f t="shared" si="2"/>
        <v>7</v>
      </c>
      <c r="Q4" s="13">
        <f t="shared" si="2"/>
        <v>8</v>
      </c>
      <c r="R4" s="13">
        <f t="shared" si="2"/>
        <v>9</v>
      </c>
      <c r="S4" s="13">
        <f t="shared" si="2"/>
        <v>10</v>
      </c>
      <c r="T4" s="13">
        <f t="shared" si="2"/>
        <v>11</v>
      </c>
      <c r="U4" s="13">
        <f t="shared" si="2"/>
        <v>12</v>
      </c>
      <c r="V4" s="13">
        <f t="shared" si="2"/>
        <v>13</v>
      </c>
      <c r="W4" s="13">
        <f t="shared" si="2"/>
        <v>14</v>
      </c>
      <c r="X4" s="13">
        <f t="shared" si="2"/>
        <v>15</v>
      </c>
      <c r="Y4" s="13">
        <f t="shared" si="2"/>
        <v>16</v>
      </c>
      <c r="Z4" s="13">
        <f t="shared" si="2"/>
        <v>17</v>
      </c>
      <c r="AA4" s="13">
        <f t="shared" si="2"/>
        <v>18</v>
      </c>
      <c r="AB4" s="13">
        <f t="shared" si="2"/>
        <v>19</v>
      </c>
      <c r="AC4" s="13">
        <f t="shared" si="2"/>
        <v>20</v>
      </c>
    </row>
    <row r="5" spans="1:29" s="31" customFormat="1" x14ac:dyDescent="0.25">
      <c r="A5" s="32"/>
      <c r="B5" s="32"/>
      <c r="C5" s="42"/>
      <c r="D5" s="45"/>
      <c r="F5" s="26" t="s">
        <v>58</v>
      </c>
      <c r="G5" s="26" t="s">
        <v>59</v>
      </c>
      <c r="H5" s="26" t="s">
        <v>60</v>
      </c>
      <c r="I5" s="25"/>
    </row>
    <row r="6" spans="1:29" s="44" customFormat="1" x14ac:dyDescent="0.25">
      <c r="A6" s="22"/>
      <c r="B6" s="22"/>
      <c r="C6" s="34"/>
      <c r="F6" s="22"/>
      <c r="G6" s="22"/>
      <c r="H6" s="22"/>
    </row>
    <row r="8" spans="1:29" x14ac:dyDescent="0.25">
      <c r="B8" s="22" t="s">
        <v>270</v>
      </c>
    </row>
    <row r="9" spans="1:29" outlineLevel="1" x14ac:dyDescent="0.25">
      <c r="A9" s="11"/>
      <c r="B9" s="11"/>
      <c r="C9" s="18"/>
      <c r="D9" s="19"/>
      <c r="E9" s="12" t="str">
        <f>Inputs!E$9</f>
        <v>Start date</v>
      </c>
      <c r="F9" s="27">
        <f>Inputs!F$9</f>
        <v>40634</v>
      </c>
      <c r="G9" s="12" t="str">
        <f>Inputs!G$9</f>
        <v>date</v>
      </c>
      <c r="H9" s="17"/>
    </row>
    <row r="10" spans="1:29" outlineLevel="1" x14ac:dyDescent="0.25">
      <c r="A10" s="11"/>
      <c r="B10" s="11"/>
      <c r="C10" s="18"/>
      <c r="D10" s="19"/>
      <c r="E10" s="12" t="str">
        <f>Inputs!E$13</f>
        <v>Months per period (Primary)</v>
      </c>
      <c r="F10" s="3">
        <f>Inputs!F$13</f>
        <v>12</v>
      </c>
      <c r="G10" s="12" t="str">
        <f>Inputs!G$13</f>
        <v>Months</v>
      </c>
      <c r="H10" s="10"/>
    </row>
    <row r="11" spans="1:29" outlineLevel="1" x14ac:dyDescent="0.25">
      <c r="E11" s="23" t="str">
        <f t="shared" ref="E11:AC11" si="3">E$90</f>
        <v>Period number</v>
      </c>
      <c r="F11" s="28"/>
      <c r="G11" s="28" t="str">
        <f t="shared" si="3"/>
        <v>Counter</v>
      </c>
      <c r="H11" s="28"/>
      <c r="I11" s="28"/>
      <c r="J11" s="28">
        <f t="shared" si="3"/>
        <v>1</v>
      </c>
      <c r="K11" s="28">
        <f t="shared" si="3"/>
        <v>2</v>
      </c>
      <c r="L11" s="28">
        <f t="shared" si="3"/>
        <v>3</v>
      </c>
      <c r="M11" s="28">
        <f t="shared" si="3"/>
        <v>4</v>
      </c>
      <c r="N11" s="28">
        <f t="shared" si="3"/>
        <v>5</v>
      </c>
      <c r="O11" s="28">
        <f t="shared" si="3"/>
        <v>6</v>
      </c>
      <c r="P11" s="28">
        <f t="shared" si="3"/>
        <v>7</v>
      </c>
      <c r="Q11" s="28">
        <f t="shared" si="3"/>
        <v>8</v>
      </c>
      <c r="R11" s="28">
        <f t="shared" si="3"/>
        <v>9</v>
      </c>
      <c r="S11" s="28">
        <f t="shared" si="3"/>
        <v>10</v>
      </c>
      <c r="T11" s="28">
        <f t="shared" si="3"/>
        <v>11</v>
      </c>
      <c r="U11" s="28">
        <f t="shared" si="3"/>
        <v>12</v>
      </c>
      <c r="V11" s="28">
        <f t="shared" si="3"/>
        <v>13</v>
      </c>
      <c r="W11" s="28">
        <f t="shared" si="3"/>
        <v>14</v>
      </c>
      <c r="X11" s="28">
        <f t="shared" si="3"/>
        <v>15</v>
      </c>
      <c r="Y11" s="28">
        <f t="shared" si="3"/>
        <v>16</v>
      </c>
      <c r="Z11" s="28">
        <f t="shared" si="3"/>
        <v>17</v>
      </c>
      <c r="AA11" s="28">
        <f t="shared" si="3"/>
        <v>18</v>
      </c>
      <c r="AB11" s="28">
        <f t="shared" si="3"/>
        <v>19</v>
      </c>
      <c r="AC11" s="28">
        <f t="shared" si="3"/>
        <v>20</v>
      </c>
    </row>
    <row r="12" spans="1:29" outlineLevel="1" x14ac:dyDescent="0.25">
      <c r="E12" s="23" t="s">
        <v>270</v>
      </c>
      <c r="G12" s="23" t="s">
        <v>63</v>
      </c>
      <c r="H12" s="17"/>
      <c r="J12" s="17">
        <f t="shared" ref="J12:AC12" si="4">IF(J11=1,$F9,EDATE(I12,$F10))</f>
        <v>40634</v>
      </c>
      <c r="K12" s="17">
        <f t="shared" si="4"/>
        <v>41000</v>
      </c>
      <c r="L12" s="17">
        <f t="shared" si="4"/>
        <v>41365</v>
      </c>
      <c r="M12" s="17">
        <f t="shared" si="4"/>
        <v>41730</v>
      </c>
      <c r="N12" s="17">
        <f t="shared" si="4"/>
        <v>42095</v>
      </c>
      <c r="O12" s="17">
        <f t="shared" si="4"/>
        <v>42461</v>
      </c>
      <c r="P12" s="17">
        <f t="shared" si="4"/>
        <v>42826</v>
      </c>
      <c r="Q12" s="17">
        <f t="shared" si="4"/>
        <v>43191</v>
      </c>
      <c r="R12" s="17">
        <f t="shared" si="4"/>
        <v>43556</v>
      </c>
      <c r="S12" s="17">
        <f t="shared" si="4"/>
        <v>43922</v>
      </c>
      <c r="T12" s="17">
        <f t="shared" si="4"/>
        <v>44287</v>
      </c>
      <c r="U12" s="17">
        <f t="shared" si="4"/>
        <v>44652</v>
      </c>
      <c r="V12" s="17">
        <f t="shared" si="4"/>
        <v>45017</v>
      </c>
      <c r="W12" s="17">
        <f t="shared" si="4"/>
        <v>45383</v>
      </c>
      <c r="X12" s="17">
        <f t="shared" si="4"/>
        <v>45748</v>
      </c>
      <c r="Y12" s="17">
        <f t="shared" si="4"/>
        <v>46113</v>
      </c>
      <c r="Z12" s="17">
        <f t="shared" si="4"/>
        <v>46478</v>
      </c>
      <c r="AA12" s="17">
        <f t="shared" si="4"/>
        <v>46844</v>
      </c>
      <c r="AB12" s="17">
        <f t="shared" si="4"/>
        <v>47209</v>
      </c>
      <c r="AC12" s="17">
        <f t="shared" si="4"/>
        <v>47574</v>
      </c>
    </row>
    <row r="15" spans="1:29" x14ac:dyDescent="0.25">
      <c r="A15" s="22" t="s">
        <v>271</v>
      </c>
    </row>
    <row r="16" spans="1:29" outlineLevel="1" x14ac:dyDescent="0.25">
      <c r="B16" s="22" t="s">
        <v>272</v>
      </c>
    </row>
    <row r="17" spans="1:29" outlineLevel="2" x14ac:dyDescent="0.25">
      <c r="B17" s="22" t="s">
        <v>272</v>
      </c>
    </row>
    <row r="18" spans="1:29" outlineLevel="3" x14ac:dyDescent="0.25">
      <c r="A18" s="11"/>
      <c r="B18" s="11"/>
      <c r="C18" s="18"/>
      <c r="D18" s="19"/>
      <c r="E18" s="12" t="str">
        <f>Inputs!E$9</f>
        <v>Start date</v>
      </c>
      <c r="F18" s="27">
        <f>Inputs!F$9</f>
        <v>40634</v>
      </c>
      <c r="G18" s="12" t="str">
        <f>Inputs!G$9</f>
        <v>date</v>
      </c>
      <c r="H18" s="17"/>
    </row>
    <row r="19" spans="1:29" outlineLevel="3" x14ac:dyDescent="0.25">
      <c r="E19" s="23" t="str">
        <f t="shared" ref="E19:AC19" si="5">E$12</f>
        <v>Model period start</v>
      </c>
      <c r="F19" s="17"/>
      <c r="G19" s="17" t="str">
        <f t="shared" si="5"/>
        <v>date</v>
      </c>
      <c r="H19" s="17"/>
      <c r="I19" s="17"/>
      <c r="J19" s="17">
        <f t="shared" si="5"/>
        <v>40634</v>
      </c>
      <c r="K19" s="17">
        <f t="shared" si="5"/>
        <v>41000</v>
      </c>
      <c r="L19" s="17">
        <f t="shared" si="5"/>
        <v>41365</v>
      </c>
      <c r="M19" s="17">
        <f t="shared" si="5"/>
        <v>41730</v>
      </c>
      <c r="N19" s="17">
        <f t="shared" si="5"/>
        <v>42095</v>
      </c>
      <c r="O19" s="17">
        <f t="shared" si="5"/>
        <v>42461</v>
      </c>
      <c r="P19" s="17">
        <f t="shared" si="5"/>
        <v>42826</v>
      </c>
      <c r="Q19" s="17">
        <f t="shared" si="5"/>
        <v>43191</v>
      </c>
      <c r="R19" s="17">
        <f t="shared" si="5"/>
        <v>43556</v>
      </c>
      <c r="S19" s="17">
        <f t="shared" si="5"/>
        <v>43922</v>
      </c>
      <c r="T19" s="17">
        <f t="shared" si="5"/>
        <v>44287</v>
      </c>
      <c r="U19" s="17">
        <f t="shared" si="5"/>
        <v>44652</v>
      </c>
      <c r="V19" s="17">
        <f t="shared" si="5"/>
        <v>45017</v>
      </c>
      <c r="W19" s="17">
        <f t="shared" si="5"/>
        <v>45383</v>
      </c>
      <c r="X19" s="17">
        <f t="shared" si="5"/>
        <v>45748</v>
      </c>
      <c r="Y19" s="17">
        <f t="shared" si="5"/>
        <v>46113</v>
      </c>
      <c r="Z19" s="17">
        <f t="shared" si="5"/>
        <v>46478</v>
      </c>
      <c r="AA19" s="17">
        <f t="shared" si="5"/>
        <v>46844</v>
      </c>
      <c r="AB19" s="17">
        <f t="shared" si="5"/>
        <v>47209</v>
      </c>
      <c r="AC19" s="17">
        <f t="shared" si="5"/>
        <v>47574</v>
      </c>
    </row>
    <row r="20" spans="1:29" outlineLevel="3" x14ac:dyDescent="0.25">
      <c r="A20" s="11"/>
      <c r="B20" s="11"/>
      <c r="C20" s="18"/>
      <c r="D20" s="19"/>
      <c r="E20" s="12" t="s">
        <v>272</v>
      </c>
      <c r="F20" s="12"/>
      <c r="G20" s="12" t="s">
        <v>273</v>
      </c>
      <c r="H20" s="3"/>
      <c r="I20" s="12"/>
      <c r="J20" s="3">
        <f t="shared" ref="J20:AC20" si="6">IF($F18=J19,1,0)</f>
        <v>1</v>
      </c>
      <c r="K20" s="3">
        <f t="shared" si="6"/>
        <v>0</v>
      </c>
      <c r="L20" s="3">
        <f t="shared" si="6"/>
        <v>0</v>
      </c>
      <c r="M20" s="3">
        <f t="shared" si="6"/>
        <v>0</v>
      </c>
      <c r="N20" s="3">
        <f t="shared" si="6"/>
        <v>0</v>
      </c>
      <c r="O20" s="3">
        <f t="shared" si="6"/>
        <v>0</v>
      </c>
      <c r="P20" s="3">
        <f t="shared" si="6"/>
        <v>0</v>
      </c>
      <c r="Q20" s="3">
        <f t="shared" si="6"/>
        <v>0</v>
      </c>
      <c r="R20" s="3">
        <f t="shared" si="6"/>
        <v>0</v>
      </c>
      <c r="S20" s="3">
        <f t="shared" si="6"/>
        <v>0</v>
      </c>
      <c r="T20" s="3">
        <f t="shared" si="6"/>
        <v>0</v>
      </c>
      <c r="U20" s="3">
        <f t="shared" si="6"/>
        <v>0</v>
      </c>
      <c r="V20" s="3">
        <f t="shared" si="6"/>
        <v>0</v>
      </c>
      <c r="W20" s="3">
        <f t="shared" si="6"/>
        <v>0</v>
      </c>
      <c r="X20" s="3">
        <f t="shared" si="6"/>
        <v>0</v>
      </c>
      <c r="Y20" s="3">
        <f t="shared" si="6"/>
        <v>0</v>
      </c>
      <c r="Z20" s="3">
        <f t="shared" si="6"/>
        <v>0</v>
      </c>
      <c r="AA20" s="3">
        <f t="shared" si="6"/>
        <v>0</v>
      </c>
      <c r="AB20" s="3">
        <f t="shared" si="6"/>
        <v>0</v>
      </c>
      <c r="AC20" s="3">
        <f t="shared" si="6"/>
        <v>0</v>
      </c>
    </row>
    <row r="21" spans="1:29" outlineLevel="2" x14ac:dyDescent="0.25"/>
    <row r="22" spans="1:29" outlineLevel="1" x14ac:dyDescent="0.25">
      <c r="B22" s="22" t="s">
        <v>274</v>
      </c>
    </row>
    <row r="23" spans="1:29" outlineLevel="2" x14ac:dyDescent="0.25">
      <c r="B23" s="22" t="s">
        <v>275</v>
      </c>
    </row>
    <row r="24" spans="1:29" outlineLevel="3" x14ac:dyDescent="0.25">
      <c r="A24" s="11"/>
      <c r="B24" s="11"/>
      <c r="C24" s="18"/>
      <c r="D24" s="19"/>
      <c r="E24" s="12" t="str">
        <f>Inputs!E$11</f>
        <v>Last pre forecast date</v>
      </c>
      <c r="F24" s="27">
        <f>Inputs!F$11</f>
        <v>45382</v>
      </c>
      <c r="G24" s="12" t="str">
        <f>Inputs!G$11</f>
        <v>date</v>
      </c>
      <c r="H24" s="17"/>
    </row>
    <row r="25" spans="1:29" outlineLevel="3" x14ac:dyDescent="0.25">
      <c r="E25" s="23" t="str">
        <f t="shared" ref="E25:AC25" si="7">E$80</f>
        <v>Model period end</v>
      </c>
      <c r="F25" s="17"/>
      <c r="G25" s="17" t="str">
        <f t="shared" si="7"/>
        <v>date</v>
      </c>
      <c r="H25" s="17"/>
      <c r="I25" s="17"/>
      <c r="J25" s="17">
        <f t="shared" si="7"/>
        <v>40999</v>
      </c>
      <c r="K25" s="17">
        <f t="shared" si="7"/>
        <v>41364</v>
      </c>
      <c r="L25" s="17">
        <f t="shared" si="7"/>
        <v>41729</v>
      </c>
      <c r="M25" s="17">
        <f t="shared" si="7"/>
        <v>42094</v>
      </c>
      <c r="N25" s="17">
        <f t="shared" si="7"/>
        <v>42460</v>
      </c>
      <c r="O25" s="17">
        <f t="shared" si="7"/>
        <v>42825</v>
      </c>
      <c r="P25" s="17">
        <f t="shared" si="7"/>
        <v>43190</v>
      </c>
      <c r="Q25" s="17">
        <f t="shared" si="7"/>
        <v>43555</v>
      </c>
      <c r="R25" s="17">
        <f t="shared" si="7"/>
        <v>43921</v>
      </c>
      <c r="S25" s="17">
        <f t="shared" si="7"/>
        <v>44286</v>
      </c>
      <c r="T25" s="17">
        <f t="shared" si="7"/>
        <v>44651</v>
      </c>
      <c r="U25" s="17">
        <f t="shared" si="7"/>
        <v>45016</v>
      </c>
      <c r="V25" s="17">
        <f t="shared" si="7"/>
        <v>45382</v>
      </c>
      <c r="W25" s="17">
        <f t="shared" si="7"/>
        <v>45747</v>
      </c>
      <c r="X25" s="17">
        <f t="shared" si="7"/>
        <v>46112</v>
      </c>
      <c r="Y25" s="17">
        <f t="shared" si="7"/>
        <v>46477</v>
      </c>
      <c r="Z25" s="17">
        <f t="shared" si="7"/>
        <v>46843</v>
      </c>
      <c r="AA25" s="17">
        <f t="shared" si="7"/>
        <v>47208</v>
      </c>
      <c r="AB25" s="17">
        <f t="shared" si="7"/>
        <v>47573</v>
      </c>
      <c r="AC25" s="17">
        <f t="shared" si="7"/>
        <v>47938</v>
      </c>
    </row>
    <row r="26" spans="1:29" outlineLevel="3" x14ac:dyDescent="0.25">
      <c r="A26" s="11"/>
      <c r="B26" s="11"/>
      <c r="C26" s="18"/>
      <c r="D26" s="19"/>
      <c r="E26" s="12" t="s">
        <v>275</v>
      </c>
      <c r="F26" s="12"/>
      <c r="G26" s="12" t="s">
        <v>273</v>
      </c>
      <c r="H26" s="3"/>
      <c r="I26" s="12"/>
      <c r="J26" s="3">
        <f t="shared" ref="J26:AC26" si="8">IF(J25=$F24,1,0)</f>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1</v>
      </c>
      <c r="W26" s="3">
        <f t="shared" si="8"/>
        <v>0</v>
      </c>
      <c r="X26" s="3">
        <f t="shared" si="8"/>
        <v>0</v>
      </c>
      <c r="Y26" s="3">
        <f t="shared" si="8"/>
        <v>0</v>
      </c>
      <c r="Z26" s="3">
        <f t="shared" si="8"/>
        <v>0</v>
      </c>
      <c r="AA26" s="3">
        <f t="shared" si="8"/>
        <v>0</v>
      </c>
      <c r="AB26" s="3">
        <f t="shared" si="8"/>
        <v>0</v>
      </c>
      <c r="AC26" s="3">
        <f t="shared" si="8"/>
        <v>0</v>
      </c>
    </row>
    <row r="27" spans="1:29" outlineLevel="2" x14ac:dyDescent="0.25"/>
    <row r="28" spans="1:29" outlineLevel="2" x14ac:dyDescent="0.25"/>
    <row r="29" spans="1:29" outlineLevel="2" x14ac:dyDescent="0.25">
      <c r="B29" s="22" t="s">
        <v>276</v>
      </c>
    </row>
    <row r="30" spans="1:29" outlineLevel="3" x14ac:dyDescent="0.25">
      <c r="A30" s="11"/>
      <c r="B30" s="11"/>
      <c r="C30" s="18"/>
      <c r="D30" s="19"/>
      <c r="E30" s="12" t="str">
        <f>Inputs!E$11</f>
        <v>Last pre forecast date</v>
      </c>
      <c r="F30" s="27">
        <f>Inputs!F$11</f>
        <v>45382</v>
      </c>
      <c r="G30" s="12" t="str">
        <f>Inputs!G$11</f>
        <v>date</v>
      </c>
      <c r="H30" s="17"/>
    </row>
    <row r="31" spans="1:29" outlineLevel="3" x14ac:dyDescent="0.25">
      <c r="E31" s="23" t="str">
        <f t="shared" ref="E31:AC31" si="9">E$80</f>
        <v>Model period end</v>
      </c>
      <c r="F31" s="17"/>
      <c r="G31" s="17" t="str">
        <f t="shared" si="9"/>
        <v>date</v>
      </c>
      <c r="H31" s="17"/>
      <c r="I31" s="17"/>
      <c r="J31" s="17">
        <f t="shared" si="9"/>
        <v>40999</v>
      </c>
      <c r="K31" s="17">
        <f t="shared" si="9"/>
        <v>41364</v>
      </c>
      <c r="L31" s="17">
        <f t="shared" si="9"/>
        <v>41729</v>
      </c>
      <c r="M31" s="17">
        <f t="shared" si="9"/>
        <v>42094</v>
      </c>
      <c r="N31" s="17">
        <f t="shared" si="9"/>
        <v>42460</v>
      </c>
      <c r="O31" s="17">
        <f t="shared" si="9"/>
        <v>42825</v>
      </c>
      <c r="P31" s="17">
        <f t="shared" si="9"/>
        <v>43190</v>
      </c>
      <c r="Q31" s="17">
        <f t="shared" si="9"/>
        <v>43555</v>
      </c>
      <c r="R31" s="17">
        <f t="shared" si="9"/>
        <v>43921</v>
      </c>
      <c r="S31" s="17">
        <f t="shared" si="9"/>
        <v>44286</v>
      </c>
      <c r="T31" s="17">
        <f t="shared" si="9"/>
        <v>44651</v>
      </c>
      <c r="U31" s="17">
        <f t="shared" si="9"/>
        <v>45016</v>
      </c>
      <c r="V31" s="17">
        <f t="shared" si="9"/>
        <v>45382</v>
      </c>
      <c r="W31" s="17">
        <f t="shared" si="9"/>
        <v>45747</v>
      </c>
      <c r="X31" s="17">
        <f t="shared" si="9"/>
        <v>46112</v>
      </c>
      <c r="Y31" s="17">
        <f t="shared" si="9"/>
        <v>46477</v>
      </c>
      <c r="Z31" s="17">
        <f t="shared" si="9"/>
        <v>46843</v>
      </c>
      <c r="AA31" s="17">
        <f t="shared" si="9"/>
        <v>47208</v>
      </c>
      <c r="AB31" s="17">
        <f t="shared" si="9"/>
        <v>47573</v>
      </c>
      <c r="AC31" s="17">
        <f t="shared" si="9"/>
        <v>47938</v>
      </c>
    </row>
    <row r="32" spans="1:29" outlineLevel="3" x14ac:dyDescent="0.25">
      <c r="E32" s="23" t="s">
        <v>276</v>
      </c>
      <c r="G32" s="23" t="s">
        <v>273</v>
      </c>
      <c r="H32" s="10"/>
      <c r="J32" s="10">
        <f t="shared" ref="J32:AC32" si="10">IF($F30&gt;=J31,1,0)</f>
        <v>1</v>
      </c>
      <c r="K32" s="10">
        <f t="shared" si="10"/>
        <v>1</v>
      </c>
      <c r="L32" s="10">
        <f t="shared" si="10"/>
        <v>1</v>
      </c>
      <c r="M32" s="10">
        <f t="shared" si="10"/>
        <v>1</v>
      </c>
      <c r="N32" s="10">
        <f t="shared" si="10"/>
        <v>1</v>
      </c>
      <c r="O32" s="10">
        <f t="shared" si="10"/>
        <v>1</v>
      </c>
      <c r="P32" s="10">
        <f t="shared" si="10"/>
        <v>1</v>
      </c>
      <c r="Q32" s="10">
        <f t="shared" si="10"/>
        <v>1</v>
      </c>
      <c r="R32" s="10">
        <f t="shared" si="10"/>
        <v>1</v>
      </c>
      <c r="S32" s="10">
        <f t="shared" si="10"/>
        <v>1</v>
      </c>
      <c r="T32" s="10">
        <f t="shared" si="10"/>
        <v>1</v>
      </c>
      <c r="U32" s="10">
        <f t="shared" si="10"/>
        <v>1</v>
      </c>
      <c r="V32" s="10">
        <f t="shared" si="10"/>
        <v>1</v>
      </c>
      <c r="W32" s="10">
        <f t="shared" si="10"/>
        <v>0</v>
      </c>
      <c r="X32" s="10">
        <f t="shared" si="10"/>
        <v>0</v>
      </c>
      <c r="Y32" s="10">
        <f t="shared" si="10"/>
        <v>0</v>
      </c>
      <c r="Z32" s="10">
        <f t="shared" si="10"/>
        <v>0</v>
      </c>
      <c r="AA32" s="10">
        <f t="shared" si="10"/>
        <v>0</v>
      </c>
      <c r="AB32" s="10">
        <f t="shared" si="10"/>
        <v>0</v>
      </c>
      <c r="AC32" s="10">
        <f t="shared" si="10"/>
        <v>0</v>
      </c>
    </row>
    <row r="33" spans="1:29" outlineLevel="2" x14ac:dyDescent="0.25"/>
    <row r="34" spans="1:29" outlineLevel="2" x14ac:dyDescent="0.25"/>
    <row r="35" spans="1:29" outlineLevel="2" x14ac:dyDescent="0.25">
      <c r="B35" s="22" t="s">
        <v>277</v>
      </c>
    </row>
    <row r="36" spans="1:29" outlineLevel="3" x14ac:dyDescent="0.25">
      <c r="E36" s="23" t="str">
        <f t="shared" ref="E36:AC36" si="11">E$32</f>
        <v>Pre forecast period flag</v>
      </c>
      <c r="F36" s="10"/>
      <c r="G36" s="10" t="str">
        <f t="shared" si="11"/>
        <v>flag</v>
      </c>
      <c r="H36" s="10"/>
      <c r="I36" s="10"/>
      <c r="J36" s="10">
        <f t="shared" si="11"/>
        <v>1</v>
      </c>
      <c r="K36" s="10">
        <f t="shared" si="11"/>
        <v>1</v>
      </c>
      <c r="L36" s="10">
        <f t="shared" si="11"/>
        <v>1</v>
      </c>
      <c r="M36" s="10">
        <f t="shared" si="11"/>
        <v>1</v>
      </c>
      <c r="N36" s="10">
        <f t="shared" si="11"/>
        <v>1</v>
      </c>
      <c r="O36" s="10">
        <f t="shared" si="11"/>
        <v>1</v>
      </c>
      <c r="P36" s="10">
        <f t="shared" si="11"/>
        <v>1</v>
      </c>
      <c r="Q36" s="10">
        <f t="shared" si="11"/>
        <v>1</v>
      </c>
      <c r="R36" s="10">
        <f t="shared" si="11"/>
        <v>1</v>
      </c>
      <c r="S36" s="10">
        <f t="shared" si="11"/>
        <v>1</v>
      </c>
      <c r="T36" s="10">
        <f t="shared" si="11"/>
        <v>1</v>
      </c>
      <c r="U36" s="10">
        <f t="shared" si="11"/>
        <v>1</v>
      </c>
      <c r="V36" s="10">
        <f t="shared" si="11"/>
        <v>1</v>
      </c>
      <c r="W36" s="10">
        <f t="shared" si="11"/>
        <v>0</v>
      </c>
      <c r="X36" s="10">
        <f t="shared" si="11"/>
        <v>0</v>
      </c>
      <c r="Y36" s="10">
        <f t="shared" si="11"/>
        <v>0</v>
      </c>
      <c r="Z36" s="10">
        <f t="shared" si="11"/>
        <v>0</v>
      </c>
      <c r="AA36" s="10">
        <f t="shared" si="11"/>
        <v>0</v>
      </c>
      <c r="AB36" s="10">
        <f t="shared" si="11"/>
        <v>0</v>
      </c>
      <c r="AC36" s="10">
        <f t="shared" si="11"/>
        <v>0</v>
      </c>
    </row>
    <row r="37" spans="1:29" outlineLevel="3" x14ac:dyDescent="0.25">
      <c r="E37" s="23" t="s">
        <v>277</v>
      </c>
      <c r="F37" s="10"/>
      <c r="G37" s="23" t="s">
        <v>278</v>
      </c>
      <c r="H37" s="10"/>
    </row>
    <row r="38" spans="1:29" outlineLevel="2" x14ac:dyDescent="0.25"/>
    <row r="39" spans="1:29" outlineLevel="1" x14ac:dyDescent="0.25">
      <c r="B39" s="22" t="s">
        <v>279</v>
      </c>
    </row>
    <row r="40" spans="1:29" outlineLevel="2" x14ac:dyDescent="0.25">
      <c r="B40" s="22" t="s">
        <v>280</v>
      </c>
    </row>
    <row r="41" spans="1:29" outlineLevel="3" x14ac:dyDescent="0.25">
      <c r="E41" s="23" t="str">
        <f t="shared" ref="E41:AC41" si="12">E$26</f>
        <v>Last pre forecast flag</v>
      </c>
      <c r="F41" s="10"/>
      <c r="G41" s="10" t="str">
        <f t="shared" si="12"/>
        <v>flag</v>
      </c>
      <c r="H41" s="10"/>
      <c r="I41" s="10"/>
      <c r="J41" s="10">
        <f t="shared" si="12"/>
        <v>0</v>
      </c>
      <c r="K41" s="10">
        <f t="shared" si="12"/>
        <v>0</v>
      </c>
      <c r="L41" s="10">
        <f t="shared" si="12"/>
        <v>0</v>
      </c>
      <c r="M41" s="10">
        <f t="shared" si="12"/>
        <v>0</v>
      </c>
      <c r="N41" s="10">
        <f t="shared" si="12"/>
        <v>0</v>
      </c>
      <c r="O41" s="10">
        <f t="shared" si="12"/>
        <v>0</v>
      </c>
      <c r="P41" s="10">
        <f t="shared" si="12"/>
        <v>0</v>
      </c>
      <c r="Q41" s="10">
        <f t="shared" si="12"/>
        <v>0</v>
      </c>
      <c r="R41" s="10">
        <f t="shared" si="12"/>
        <v>0</v>
      </c>
      <c r="S41" s="10">
        <f t="shared" si="12"/>
        <v>0</v>
      </c>
      <c r="T41" s="10">
        <f t="shared" si="12"/>
        <v>0</v>
      </c>
      <c r="U41" s="10">
        <f t="shared" si="12"/>
        <v>0</v>
      </c>
      <c r="V41" s="10">
        <f t="shared" si="12"/>
        <v>1</v>
      </c>
      <c r="W41" s="10">
        <f t="shared" si="12"/>
        <v>0</v>
      </c>
      <c r="X41" s="10">
        <f t="shared" si="12"/>
        <v>0</v>
      </c>
      <c r="Y41" s="10">
        <f t="shared" si="12"/>
        <v>0</v>
      </c>
      <c r="Z41" s="10">
        <f t="shared" si="12"/>
        <v>0</v>
      </c>
      <c r="AA41" s="10">
        <f t="shared" si="12"/>
        <v>0</v>
      </c>
      <c r="AB41" s="10">
        <f t="shared" si="12"/>
        <v>0</v>
      </c>
      <c r="AC41" s="10">
        <f t="shared" si="12"/>
        <v>0</v>
      </c>
    </row>
    <row r="42" spans="1:29" outlineLevel="3" x14ac:dyDescent="0.25">
      <c r="E42" s="23" t="s">
        <v>280</v>
      </c>
      <c r="G42" s="23" t="s">
        <v>273</v>
      </c>
      <c r="H42" s="10"/>
      <c r="J42" s="10">
        <f t="shared" ref="J42:AC42" si="13">I41</f>
        <v>0</v>
      </c>
      <c r="K42" s="10">
        <f t="shared" si="13"/>
        <v>0</v>
      </c>
      <c r="L42" s="10">
        <f t="shared" si="13"/>
        <v>0</v>
      </c>
      <c r="M42" s="10">
        <f t="shared" si="13"/>
        <v>0</v>
      </c>
      <c r="N42" s="10">
        <f t="shared" si="13"/>
        <v>0</v>
      </c>
      <c r="O42" s="10">
        <f t="shared" si="13"/>
        <v>0</v>
      </c>
      <c r="P42" s="10">
        <f t="shared" si="13"/>
        <v>0</v>
      </c>
      <c r="Q42" s="10">
        <f t="shared" si="13"/>
        <v>0</v>
      </c>
      <c r="R42" s="10">
        <f t="shared" si="13"/>
        <v>0</v>
      </c>
      <c r="S42" s="10">
        <f t="shared" si="13"/>
        <v>0</v>
      </c>
      <c r="T42" s="10">
        <f t="shared" si="13"/>
        <v>0</v>
      </c>
      <c r="U42" s="10">
        <f t="shared" si="13"/>
        <v>0</v>
      </c>
      <c r="V42" s="10">
        <f t="shared" si="13"/>
        <v>0</v>
      </c>
      <c r="W42" s="10">
        <f t="shared" si="13"/>
        <v>1</v>
      </c>
      <c r="X42" s="10">
        <f t="shared" si="13"/>
        <v>0</v>
      </c>
      <c r="Y42" s="10">
        <f t="shared" si="13"/>
        <v>0</v>
      </c>
      <c r="Z42" s="10">
        <f t="shared" si="13"/>
        <v>0</v>
      </c>
      <c r="AA42" s="10">
        <f t="shared" si="13"/>
        <v>0</v>
      </c>
      <c r="AB42" s="10">
        <f t="shared" si="13"/>
        <v>0</v>
      </c>
      <c r="AC42" s="10">
        <f t="shared" si="13"/>
        <v>0</v>
      </c>
    </row>
    <row r="43" spans="1:29" outlineLevel="2" x14ac:dyDescent="0.25"/>
    <row r="44" spans="1:29" outlineLevel="2" x14ac:dyDescent="0.25"/>
    <row r="45" spans="1:29" outlineLevel="2" x14ac:dyDescent="0.25">
      <c r="B45" s="22" t="s">
        <v>281</v>
      </c>
    </row>
    <row r="46" spans="1:29" outlineLevel="3" x14ac:dyDescent="0.25">
      <c r="A46" s="11"/>
      <c r="B46" s="11"/>
      <c r="C46" s="18"/>
      <c r="D46" s="19"/>
      <c r="E46" s="12" t="str">
        <f>Inputs!E$12</f>
        <v>Forecast end date</v>
      </c>
      <c r="F46" s="27">
        <f>Inputs!F$12</f>
        <v>47573</v>
      </c>
      <c r="G46" s="12" t="str">
        <f>Inputs!G$12</f>
        <v>date</v>
      </c>
      <c r="H46" s="17"/>
    </row>
    <row r="47" spans="1:29" outlineLevel="3" x14ac:dyDescent="0.25">
      <c r="E47" s="23" t="str">
        <f t="shared" ref="E47:AC47" si="14">E$80</f>
        <v>Model period end</v>
      </c>
      <c r="F47" s="17"/>
      <c r="G47" s="17" t="str">
        <f t="shared" si="14"/>
        <v>date</v>
      </c>
      <c r="H47" s="17"/>
      <c r="I47" s="17"/>
      <c r="J47" s="17">
        <f t="shared" si="14"/>
        <v>40999</v>
      </c>
      <c r="K47" s="17">
        <f t="shared" si="14"/>
        <v>41364</v>
      </c>
      <c r="L47" s="17">
        <f t="shared" si="14"/>
        <v>41729</v>
      </c>
      <c r="M47" s="17">
        <f t="shared" si="14"/>
        <v>42094</v>
      </c>
      <c r="N47" s="17">
        <f t="shared" si="14"/>
        <v>42460</v>
      </c>
      <c r="O47" s="17">
        <f t="shared" si="14"/>
        <v>42825</v>
      </c>
      <c r="P47" s="17">
        <f t="shared" si="14"/>
        <v>43190</v>
      </c>
      <c r="Q47" s="17">
        <f t="shared" si="14"/>
        <v>43555</v>
      </c>
      <c r="R47" s="17">
        <f t="shared" si="14"/>
        <v>43921</v>
      </c>
      <c r="S47" s="17">
        <f t="shared" si="14"/>
        <v>44286</v>
      </c>
      <c r="T47" s="17">
        <f t="shared" si="14"/>
        <v>44651</v>
      </c>
      <c r="U47" s="17">
        <f t="shared" si="14"/>
        <v>45016</v>
      </c>
      <c r="V47" s="17">
        <f t="shared" si="14"/>
        <v>45382</v>
      </c>
      <c r="W47" s="17">
        <f t="shared" si="14"/>
        <v>45747</v>
      </c>
      <c r="X47" s="17">
        <f t="shared" si="14"/>
        <v>46112</v>
      </c>
      <c r="Y47" s="17">
        <f t="shared" si="14"/>
        <v>46477</v>
      </c>
      <c r="Z47" s="17">
        <f t="shared" si="14"/>
        <v>46843</v>
      </c>
      <c r="AA47" s="17">
        <f t="shared" si="14"/>
        <v>47208</v>
      </c>
      <c r="AB47" s="17">
        <f t="shared" si="14"/>
        <v>47573</v>
      </c>
      <c r="AC47" s="17">
        <f t="shared" si="14"/>
        <v>47938</v>
      </c>
    </row>
    <row r="48" spans="1:29" outlineLevel="3" x14ac:dyDescent="0.25">
      <c r="E48" s="23" t="s">
        <v>281</v>
      </c>
      <c r="G48" s="23" t="s">
        <v>273</v>
      </c>
      <c r="H48" s="10"/>
      <c r="J48" s="10">
        <f t="shared" ref="J48:AC48" si="15">IF(AND($F46&gt;I47,$F46&lt;=J47),1,0)</f>
        <v>0</v>
      </c>
      <c r="K48" s="10">
        <f t="shared" si="15"/>
        <v>0</v>
      </c>
      <c r="L48" s="10">
        <f t="shared" si="15"/>
        <v>0</v>
      </c>
      <c r="M48" s="10">
        <f t="shared" si="15"/>
        <v>0</v>
      </c>
      <c r="N48" s="10">
        <f t="shared" si="15"/>
        <v>0</v>
      </c>
      <c r="O48" s="10">
        <f t="shared" si="15"/>
        <v>0</v>
      </c>
      <c r="P48" s="10">
        <f t="shared" si="15"/>
        <v>0</v>
      </c>
      <c r="Q48" s="10">
        <f t="shared" si="15"/>
        <v>0</v>
      </c>
      <c r="R48" s="10">
        <f t="shared" si="15"/>
        <v>0</v>
      </c>
      <c r="S48" s="10">
        <f t="shared" si="15"/>
        <v>0</v>
      </c>
      <c r="T48" s="10">
        <f t="shared" si="15"/>
        <v>0</v>
      </c>
      <c r="U48" s="10">
        <f t="shared" si="15"/>
        <v>0</v>
      </c>
      <c r="V48" s="10">
        <f t="shared" si="15"/>
        <v>0</v>
      </c>
      <c r="W48" s="10">
        <f t="shared" si="15"/>
        <v>0</v>
      </c>
      <c r="X48" s="10">
        <f t="shared" si="15"/>
        <v>0</v>
      </c>
      <c r="Y48" s="10">
        <f t="shared" si="15"/>
        <v>0</v>
      </c>
      <c r="Z48" s="10">
        <f t="shared" si="15"/>
        <v>0</v>
      </c>
      <c r="AA48" s="10">
        <f t="shared" si="15"/>
        <v>0</v>
      </c>
      <c r="AB48" s="10">
        <f t="shared" si="15"/>
        <v>1</v>
      </c>
      <c r="AC48" s="10">
        <f t="shared" si="15"/>
        <v>0</v>
      </c>
    </row>
    <row r="49" spans="1:29" outlineLevel="2" x14ac:dyDescent="0.25"/>
    <row r="50" spans="1:29" outlineLevel="2" x14ac:dyDescent="0.25"/>
    <row r="51" spans="1:29" outlineLevel="2" x14ac:dyDescent="0.25">
      <c r="B51" s="22" t="s">
        <v>282</v>
      </c>
    </row>
    <row r="52" spans="1:29" outlineLevel="3" x14ac:dyDescent="0.25">
      <c r="E52" s="23" t="str">
        <f t="shared" ref="E52:AC52" si="16">E$42</f>
        <v>First forecast period flag</v>
      </c>
      <c r="F52" s="10"/>
      <c r="G52" s="10" t="str">
        <f t="shared" si="16"/>
        <v>flag</v>
      </c>
      <c r="H52" s="10"/>
      <c r="I52" s="10"/>
      <c r="J52" s="10">
        <f t="shared" si="16"/>
        <v>0</v>
      </c>
      <c r="K52" s="10">
        <f t="shared" si="16"/>
        <v>0</v>
      </c>
      <c r="L52" s="10">
        <f t="shared" si="16"/>
        <v>0</v>
      </c>
      <c r="M52" s="10">
        <f t="shared" si="16"/>
        <v>0</v>
      </c>
      <c r="N52" s="10">
        <f t="shared" si="16"/>
        <v>0</v>
      </c>
      <c r="O52" s="10">
        <f t="shared" si="16"/>
        <v>0</v>
      </c>
      <c r="P52" s="10">
        <f t="shared" si="16"/>
        <v>0</v>
      </c>
      <c r="Q52" s="10">
        <f t="shared" si="16"/>
        <v>0</v>
      </c>
      <c r="R52" s="10">
        <f t="shared" si="16"/>
        <v>0</v>
      </c>
      <c r="S52" s="10">
        <f t="shared" si="16"/>
        <v>0</v>
      </c>
      <c r="T52" s="10">
        <f t="shared" si="16"/>
        <v>0</v>
      </c>
      <c r="U52" s="10">
        <f t="shared" si="16"/>
        <v>0</v>
      </c>
      <c r="V52" s="10">
        <f t="shared" si="16"/>
        <v>0</v>
      </c>
      <c r="W52" s="10">
        <f t="shared" si="16"/>
        <v>1</v>
      </c>
      <c r="X52" s="10">
        <f t="shared" si="16"/>
        <v>0</v>
      </c>
      <c r="Y52" s="10">
        <f t="shared" si="16"/>
        <v>0</v>
      </c>
      <c r="Z52" s="10">
        <f t="shared" si="16"/>
        <v>0</v>
      </c>
      <c r="AA52" s="10">
        <f t="shared" si="16"/>
        <v>0</v>
      </c>
      <c r="AB52" s="10">
        <f t="shared" si="16"/>
        <v>0</v>
      </c>
      <c r="AC52" s="10">
        <f t="shared" si="16"/>
        <v>0</v>
      </c>
    </row>
    <row r="53" spans="1:29" outlineLevel="3" x14ac:dyDescent="0.25">
      <c r="E53" s="23" t="str">
        <f t="shared" ref="E53:AC53" si="17">E$48</f>
        <v>Last forecast period flag</v>
      </c>
      <c r="F53" s="10"/>
      <c r="G53" s="10" t="str">
        <f t="shared" si="17"/>
        <v>flag</v>
      </c>
      <c r="H53" s="10"/>
      <c r="I53" s="10"/>
      <c r="J53" s="10">
        <f t="shared" si="17"/>
        <v>0</v>
      </c>
      <c r="K53" s="10">
        <f t="shared" si="17"/>
        <v>0</v>
      </c>
      <c r="L53" s="10">
        <f t="shared" si="17"/>
        <v>0</v>
      </c>
      <c r="M53" s="10">
        <f t="shared" si="17"/>
        <v>0</v>
      </c>
      <c r="N53" s="10">
        <f t="shared" si="17"/>
        <v>0</v>
      </c>
      <c r="O53" s="10">
        <f t="shared" si="17"/>
        <v>0</v>
      </c>
      <c r="P53" s="10">
        <f t="shared" si="17"/>
        <v>0</v>
      </c>
      <c r="Q53" s="10">
        <f t="shared" si="17"/>
        <v>0</v>
      </c>
      <c r="R53" s="10">
        <f t="shared" si="17"/>
        <v>0</v>
      </c>
      <c r="S53" s="10">
        <f t="shared" si="17"/>
        <v>0</v>
      </c>
      <c r="T53" s="10">
        <f t="shared" si="17"/>
        <v>0</v>
      </c>
      <c r="U53" s="10">
        <f t="shared" si="17"/>
        <v>0</v>
      </c>
      <c r="V53" s="10">
        <f t="shared" si="17"/>
        <v>0</v>
      </c>
      <c r="W53" s="10">
        <f t="shared" si="17"/>
        <v>0</v>
      </c>
      <c r="X53" s="10">
        <f t="shared" si="17"/>
        <v>0</v>
      </c>
      <c r="Y53" s="10">
        <f t="shared" si="17"/>
        <v>0</v>
      </c>
      <c r="Z53" s="10">
        <f t="shared" si="17"/>
        <v>0</v>
      </c>
      <c r="AA53" s="10">
        <f t="shared" si="17"/>
        <v>0</v>
      </c>
      <c r="AB53" s="10">
        <f t="shared" si="17"/>
        <v>1</v>
      </c>
      <c r="AC53" s="10">
        <f t="shared" si="17"/>
        <v>0</v>
      </c>
    </row>
    <row r="54" spans="1:29" outlineLevel="3" x14ac:dyDescent="0.25">
      <c r="A54" s="11"/>
      <c r="B54" s="11"/>
      <c r="C54" s="18"/>
      <c r="D54" s="19"/>
      <c r="E54" s="12" t="s">
        <v>282</v>
      </c>
      <c r="F54" s="12"/>
      <c r="G54" s="12" t="s">
        <v>273</v>
      </c>
      <c r="H54" s="3"/>
      <c r="I54" s="12"/>
      <c r="J54" s="3">
        <f t="shared" ref="J54:AC54" si="18">J52-I53+I54</f>
        <v>0</v>
      </c>
      <c r="K54" s="3">
        <f t="shared" si="18"/>
        <v>0</v>
      </c>
      <c r="L54" s="3">
        <f t="shared" si="18"/>
        <v>0</v>
      </c>
      <c r="M54" s="3">
        <f t="shared" si="18"/>
        <v>0</v>
      </c>
      <c r="N54" s="3">
        <f t="shared" si="18"/>
        <v>0</v>
      </c>
      <c r="O54" s="3">
        <f t="shared" si="18"/>
        <v>0</v>
      </c>
      <c r="P54" s="3">
        <f t="shared" si="18"/>
        <v>0</v>
      </c>
      <c r="Q54" s="3">
        <f t="shared" si="18"/>
        <v>0</v>
      </c>
      <c r="R54" s="3">
        <f t="shared" si="18"/>
        <v>0</v>
      </c>
      <c r="S54" s="3">
        <f t="shared" si="18"/>
        <v>0</v>
      </c>
      <c r="T54" s="3">
        <f t="shared" si="18"/>
        <v>0</v>
      </c>
      <c r="U54" s="3">
        <f t="shared" si="18"/>
        <v>0</v>
      </c>
      <c r="V54" s="3">
        <f t="shared" si="18"/>
        <v>0</v>
      </c>
      <c r="W54" s="3">
        <f t="shared" si="18"/>
        <v>1</v>
      </c>
      <c r="X54" s="3">
        <f t="shared" si="18"/>
        <v>1</v>
      </c>
      <c r="Y54" s="3">
        <f t="shared" si="18"/>
        <v>1</v>
      </c>
      <c r="Z54" s="3">
        <f t="shared" si="18"/>
        <v>1</v>
      </c>
      <c r="AA54" s="3">
        <f t="shared" si="18"/>
        <v>1</v>
      </c>
      <c r="AB54" s="3">
        <f t="shared" si="18"/>
        <v>1</v>
      </c>
      <c r="AC54" s="3">
        <f t="shared" si="18"/>
        <v>0</v>
      </c>
    </row>
    <row r="55" spans="1:29" outlineLevel="2" x14ac:dyDescent="0.25"/>
    <row r="56" spans="1:29" outlineLevel="2" x14ac:dyDescent="0.25"/>
    <row r="57" spans="1:29" outlineLevel="2" x14ac:dyDescent="0.25">
      <c r="B57" s="22" t="s">
        <v>283</v>
      </c>
    </row>
    <row r="58" spans="1:29" outlineLevel="3" x14ac:dyDescent="0.25">
      <c r="E58" s="23" t="str">
        <f t="shared" ref="E58:AC58" si="19">E$54</f>
        <v>Forecast period flag</v>
      </c>
      <c r="F58" s="10"/>
      <c r="G58" s="10" t="str">
        <f t="shared" si="19"/>
        <v>flag</v>
      </c>
      <c r="H58" s="10"/>
      <c r="I58" s="10"/>
      <c r="J58" s="10">
        <f t="shared" si="19"/>
        <v>0</v>
      </c>
      <c r="K58" s="10">
        <f t="shared" si="19"/>
        <v>0</v>
      </c>
      <c r="L58" s="10">
        <f t="shared" si="19"/>
        <v>0</v>
      </c>
      <c r="M58" s="10">
        <f t="shared" si="19"/>
        <v>0</v>
      </c>
      <c r="N58" s="10">
        <f t="shared" si="19"/>
        <v>0</v>
      </c>
      <c r="O58" s="10">
        <f t="shared" si="19"/>
        <v>0</v>
      </c>
      <c r="P58" s="10">
        <f t="shared" si="19"/>
        <v>0</v>
      </c>
      <c r="Q58" s="10">
        <f t="shared" si="19"/>
        <v>0</v>
      </c>
      <c r="R58" s="10">
        <f t="shared" si="19"/>
        <v>0</v>
      </c>
      <c r="S58" s="10">
        <f t="shared" si="19"/>
        <v>0</v>
      </c>
      <c r="T58" s="10">
        <f t="shared" si="19"/>
        <v>0</v>
      </c>
      <c r="U58" s="10">
        <f t="shared" si="19"/>
        <v>0</v>
      </c>
      <c r="V58" s="10">
        <f t="shared" si="19"/>
        <v>0</v>
      </c>
      <c r="W58" s="10">
        <f t="shared" si="19"/>
        <v>1</v>
      </c>
      <c r="X58" s="10">
        <f t="shared" si="19"/>
        <v>1</v>
      </c>
      <c r="Y58" s="10">
        <f t="shared" si="19"/>
        <v>1</v>
      </c>
      <c r="Z58" s="10">
        <f t="shared" si="19"/>
        <v>1</v>
      </c>
      <c r="AA58" s="10">
        <f t="shared" si="19"/>
        <v>1</v>
      </c>
      <c r="AB58" s="10">
        <f t="shared" si="19"/>
        <v>1</v>
      </c>
      <c r="AC58" s="10">
        <f t="shared" si="19"/>
        <v>0</v>
      </c>
    </row>
    <row r="59" spans="1:29" outlineLevel="3" x14ac:dyDescent="0.25">
      <c r="E59" s="23" t="s">
        <v>283</v>
      </c>
      <c r="F59" s="10">
        <f>SUM($J58:$AC58)</f>
        <v>6</v>
      </c>
      <c r="G59" s="23" t="s">
        <v>278</v>
      </c>
      <c r="H59" s="10"/>
    </row>
    <row r="60" spans="1:29" outlineLevel="2" x14ac:dyDescent="0.25"/>
    <row r="61" spans="1:29" outlineLevel="1" x14ac:dyDescent="0.25">
      <c r="B61" s="22" t="s">
        <v>284</v>
      </c>
    </row>
    <row r="62" spans="1:29" outlineLevel="2" x14ac:dyDescent="0.25">
      <c r="B62" s="22" t="s">
        <v>285</v>
      </c>
    </row>
    <row r="63" spans="1:29" outlineLevel="3" x14ac:dyDescent="0.25">
      <c r="E63" s="23" t="str">
        <f t="shared" ref="E63:AC63" si="20">E$48</f>
        <v>Last forecast period flag</v>
      </c>
      <c r="F63" s="10"/>
      <c r="G63" s="10" t="str">
        <f t="shared" si="20"/>
        <v>flag</v>
      </c>
      <c r="H63" s="10"/>
      <c r="I63" s="10"/>
      <c r="J63" s="10">
        <f t="shared" si="20"/>
        <v>0</v>
      </c>
      <c r="K63" s="10">
        <f t="shared" si="20"/>
        <v>0</v>
      </c>
      <c r="L63" s="10">
        <f t="shared" si="20"/>
        <v>0</v>
      </c>
      <c r="M63" s="10">
        <f t="shared" si="20"/>
        <v>0</v>
      </c>
      <c r="N63" s="10">
        <f t="shared" si="20"/>
        <v>0</v>
      </c>
      <c r="O63" s="10">
        <f t="shared" si="20"/>
        <v>0</v>
      </c>
      <c r="P63" s="10">
        <f t="shared" si="20"/>
        <v>0</v>
      </c>
      <c r="Q63" s="10">
        <f t="shared" si="20"/>
        <v>0</v>
      </c>
      <c r="R63" s="10">
        <f t="shared" si="20"/>
        <v>0</v>
      </c>
      <c r="S63" s="10">
        <f t="shared" si="20"/>
        <v>0</v>
      </c>
      <c r="T63" s="10">
        <f t="shared" si="20"/>
        <v>0</v>
      </c>
      <c r="U63" s="10">
        <f t="shared" si="20"/>
        <v>0</v>
      </c>
      <c r="V63" s="10">
        <f t="shared" si="20"/>
        <v>0</v>
      </c>
      <c r="W63" s="10">
        <f t="shared" si="20"/>
        <v>0</v>
      </c>
      <c r="X63" s="10">
        <f t="shared" si="20"/>
        <v>0</v>
      </c>
      <c r="Y63" s="10">
        <f t="shared" si="20"/>
        <v>0</v>
      </c>
      <c r="Z63" s="10">
        <f t="shared" si="20"/>
        <v>0</v>
      </c>
      <c r="AA63" s="10">
        <f t="shared" si="20"/>
        <v>0</v>
      </c>
      <c r="AB63" s="10">
        <f t="shared" si="20"/>
        <v>1</v>
      </c>
      <c r="AC63" s="10">
        <f t="shared" si="20"/>
        <v>0</v>
      </c>
    </row>
    <row r="64" spans="1:29" outlineLevel="3" x14ac:dyDescent="0.25">
      <c r="E64" s="23" t="s">
        <v>285</v>
      </c>
      <c r="G64" s="23" t="s">
        <v>273</v>
      </c>
      <c r="H64" s="10"/>
      <c r="J64" s="10">
        <f t="shared" ref="J64:AC64" si="21">I63</f>
        <v>0</v>
      </c>
      <c r="K64" s="10">
        <f t="shared" si="21"/>
        <v>0</v>
      </c>
      <c r="L64" s="10">
        <f t="shared" si="21"/>
        <v>0</v>
      </c>
      <c r="M64" s="10">
        <f t="shared" si="21"/>
        <v>0</v>
      </c>
      <c r="N64" s="10">
        <f t="shared" si="21"/>
        <v>0</v>
      </c>
      <c r="O64" s="10">
        <f t="shared" si="21"/>
        <v>0</v>
      </c>
      <c r="P64" s="10">
        <f t="shared" si="21"/>
        <v>0</v>
      </c>
      <c r="Q64" s="10">
        <f t="shared" si="21"/>
        <v>0</v>
      </c>
      <c r="R64" s="10">
        <f t="shared" si="21"/>
        <v>0</v>
      </c>
      <c r="S64" s="10">
        <f t="shared" si="21"/>
        <v>0</v>
      </c>
      <c r="T64" s="10">
        <f t="shared" si="21"/>
        <v>0</v>
      </c>
      <c r="U64" s="10">
        <f t="shared" si="21"/>
        <v>0</v>
      </c>
      <c r="V64" s="10">
        <f t="shared" si="21"/>
        <v>0</v>
      </c>
      <c r="W64" s="10">
        <f t="shared" si="21"/>
        <v>0</v>
      </c>
      <c r="X64" s="10">
        <f t="shared" si="21"/>
        <v>0</v>
      </c>
      <c r="Y64" s="10">
        <f t="shared" si="21"/>
        <v>0</v>
      </c>
      <c r="Z64" s="10">
        <f t="shared" si="21"/>
        <v>0</v>
      </c>
      <c r="AA64" s="10">
        <f t="shared" si="21"/>
        <v>0</v>
      </c>
      <c r="AB64" s="10">
        <f t="shared" si="21"/>
        <v>0</v>
      </c>
      <c r="AC64" s="10">
        <f t="shared" si="21"/>
        <v>1</v>
      </c>
    </row>
    <row r="65" spans="1:29" outlineLevel="2" x14ac:dyDescent="0.25"/>
    <row r="66" spans="1:29" outlineLevel="2" x14ac:dyDescent="0.25"/>
    <row r="67" spans="1:29" outlineLevel="2" x14ac:dyDescent="0.25">
      <c r="B67" s="22" t="s">
        <v>286</v>
      </c>
    </row>
    <row r="68" spans="1:29" outlineLevel="3" x14ac:dyDescent="0.25">
      <c r="E68" s="23" t="str">
        <f t="shared" ref="E68:AC68" si="22">E$64</f>
        <v>First post forecast period flag</v>
      </c>
      <c r="F68" s="10"/>
      <c r="G68" s="10" t="str">
        <f t="shared" si="22"/>
        <v>flag</v>
      </c>
      <c r="H68" s="10"/>
      <c r="I68" s="10"/>
      <c r="J68" s="10">
        <f t="shared" si="22"/>
        <v>0</v>
      </c>
      <c r="K68" s="10">
        <f t="shared" si="22"/>
        <v>0</v>
      </c>
      <c r="L68" s="10">
        <f t="shared" si="22"/>
        <v>0</v>
      </c>
      <c r="M68" s="10">
        <f t="shared" si="22"/>
        <v>0</v>
      </c>
      <c r="N68" s="10">
        <f t="shared" si="22"/>
        <v>0</v>
      </c>
      <c r="O68" s="10">
        <f t="shared" si="22"/>
        <v>0</v>
      </c>
      <c r="P68" s="10">
        <f t="shared" si="22"/>
        <v>0</v>
      </c>
      <c r="Q68" s="10">
        <f t="shared" si="22"/>
        <v>0</v>
      </c>
      <c r="R68" s="10">
        <f t="shared" si="22"/>
        <v>0</v>
      </c>
      <c r="S68" s="10">
        <f t="shared" si="22"/>
        <v>0</v>
      </c>
      <c r="T68" s="10">
        <f t="shared" si="22"/>
        <v>0</v>
      </c>
      <c r="U68" s="10">
        <f t="shared" si="22"/>
        <v>0</v>
      </c>
      <c r="V68" s="10">
        <f t="shared" si="22"/>
        <v>0</v>
      </c>
      <c r="W68" s="10">
        <f t="shared" si="22"/>
        <v>0</v>
      </c>
      <c r="X68" s="10">
        <f t="shared" si="22"/>
        <v>0</v>
      </c>
      <c r="Y68" s="10">
        <f t="shared" si="22"/>
        <v>0</v>
      </c>
      <c r="Z68" s="10">
        <f t="shared" si="22"/>
        <v>0</v>
      </c>
      <c r="AA68" s="10">
        <f t="shared" si="22"/>
        <v>0</v>
      </c>
      <c r="AB68" s="10">
        <f t="shared" si="22"/>
        <v>0</v>
      </c>
      <c r="AC68" s="10">
        <f t="shared" si="22"/>
        <v>1</v>
      </c>
    </row>
    <row r="69" spans="1:29" outlineLevel="3" x14ac:dyDescent="0.25">
      <c r="E69" s="23" t="s">
        <v>286</v>
      </c>
      <c r="G69" s="23" t="s">
        <v>273</v>
      </c>
      <c r="H69" s="10"/>
      <c r="J69" s="10">
        <f t="shared" ref="J69:AC69" si="23">J68+I69</f>
        <v>0</v>
      </c>
      <c r="K69" s="10">
        <f t="shared" si="23"/>
        <v>0</v>
      </c>
      <c r="L69" s="10">
        <f t="shared" si="23"/>
        <v>0</v>
      </c>
      <c r="M69" s="10">
        <f t="shared" si="23"/>
        <v>0</v>
      </c>
      <c r="N69" s="10">
        <f t="shared" si="23"/>
        <v>0</v>
      </c>
      <c r="O69" s="10">
        <f t="shared" si="23"/>
        <v>0</v>
      </c>
      <c r="P69" s="10">
        <f t="shared" si="23"/>
        <v>0</v>
      </c>
      <c r="Q69" s="10">
        <f t="shared" si="23"/>
        <v>0</v>
      </c>
      <c r="R69" s="10">
        <f t="shared" si="23"/>
        <v>0</v>
      </c>
      <c r="S69" s="10">
        <f t="shared" si="23"/>
        <v>0</v>
      </c>
      <c r="T69" s="10">
        <f t="shared" si="23"/>
        <v>0</v>
      </c>
      <c r="U69" s="10">
        <f t="shared" si="23"/>
        <v>0</v>
      </c>
      <c r="V69" s="10">
        <f t="shared" si="23"/>
        <v>0</v>
      </c>
      <c r="W69" s="10">
        <f t="shared" si="23"/>
        <v>0</v>
      </c>
      <c r="X69" s="10">
        <f t="shared" si="23"/>
        <v>0</v>
      </c>
      <c r="Y69" s="10">
        <f t="shared" si="23"/>
        <v>0</v>
      </c>
      <c r="Z69" s="10">
        <f t="shared" si="23"/>
        <v>0</v>
      </c>
      <c r="AA69" s="10">
        <f t="shared" si="23"/>
        <v>0</v>
      </c>
      <c r="AB69" s="10">
        <f t="shared" si="23"/>
        <v>0</v>
      </c>
      <c r="AC69" s="10">
        <f t="shared" si="23"/>
        <v>1</v>
      </c>
    </row>
    <row r="70" spans="1:29" outlineLevel="2" x14ac:dyDescent="0.25"/>
    <row r="71" spans="1:29" outlineLevel="2" x14ac:dyDescent="0.25"/>
    <row r="72" spans="1:29" outlineLevel="2" x14ac:dyDescent="0.25">
      <c r="B72" s="22" t="s">
        <v>287</v>
      </c>
    </row>
    <row r="73" spans="1:29" outlineLevel="3" x14ac:dyDescent="0.25">
      <c r="E73" s="23" t="str">
        <f t="shared" ref="E73:AC73" si="24">E$69</f>
        <v>Post forecast flag</v>
      </c>
      <c r="F73" s="10"/>
      <c r="G73" s="10" t="str">
        <f t="shared" si="24"/>
        <v>flag</v>
      </c>
      <c r="H73" s="10"/>
      <c r="I73" s="10"/>
      <c r="J73" s="10">
        <f t="shared" si="24"/>
        <v>0</v>
      </c>
      <c r="K73" s="10">
        <f t="shared" si="24"/>
        <v>0</v>
      </c>
      <c r="L73" s="10">
        <f t="shared" si="24"/>
        <v>0</v>
      </c>
      <c r="M73" s="10">
        <f t="shared" si="24"/>
        <v>0</v>
      </c>
      <c r="N73" s="10">
        <f t="shared" si="24"/>
        <v>0</v>
      </c>
      <c r="O73" s="10">
        <f t="shared" si="24"/>
        <v>0</v>
      </c>
      <c r="P73" s="10">
        <f t="shared" si="24"/>
        <v>0</v>
      </c>
      <c r="Q73" s="10">
        <f t="shared" si="24"/>
        <v>0</v>
      </c>
      <c r="R73" s="10">
        <f t="shared" si="24"/>
        <v>0</v>
      </c>
      <c r="S73" s="10">
        <f t="shared" si="24"/>
        <v>0</v>
      </c>
      <c r="T73" s="10">
        <f t="shared" si="24"/>
        <v>0</v>
      </c>
      <c r="U73" s="10">
        <f t="shared" si="24"/>
        <v>0</v>
      </c>
      <c r="V73" s="10">
        <f t="shared" si="24"/>
        <v>0</v>
      </c>
      <c r="W73" s="10">
        <f t="shared" si="24"/>
        <v>0</v>
      </c>
      <c r="X73" s="10">
        <f t="shared" si="24"/>
        <v>0</v>
      </c>
      <c r="Y73" s="10">
        <f t="shared" si="24"/>
        <v>0</v>
      </c>
      <c r="Z73" s="10">
        <f t="shared" si="24"/>
        <v>0</v>
      </c>
      <c r="AA73" s="10">
        <f t="shared" si="24"/>
        <v>0</v>
      </c>
      <c r="AB73" s="10">
        <f t="shared" si="24"/>
        <v>0</v>
      </c>
      <c r="AC73" s="10">
        <f t="shared" si="24"/>
        <v>1</v>
      </c>
    </row>
    <row r="74" spans="1:29" outlineLevel="3" x14ac:dyDescent="0.25">
      <c r="E74" s="23" t="s">
        <v>287</v>
      </c>
      <c r="F74" s="10"/>
      <c r="G74" s="23" t="s">
        <v>278</v>
      </c>
      <c r="H74" s="10"/>
    </row>
    <row r="75" spans="1:29" outlineLevel="2" x14ac:dyDescent="0.25"/>
    <row r="76" spans="1:29" x14ac:dyDescent="0.25">
      <c r="A76" s="22" t="s">
        <v>288</v>
      </c>
    </row>
    <row r="77" spans="1:29" outlineLevel="1" x14ac:dyDescent="0.25">
      <c r="B77" s="22" t="s">
        <v>289</v>
      </c>
    </row>
    <row r="78" spans="1:29" outlineLevel="2" x14ac:dyDescent="0.25">
      <c r="A78" s="11"/>
      <c r="B78" s="11"/>
      <c r="C78" s="18"/>
      <c r="D78" s="19"/>
      <c r="E78" s="12" t="str">
        <f>Inputs!E$13</f>
        <v>Months per period (Primary)</v>
      </c>
      <c r="F78" s="3">
        <f>Inputs!F$13</f>
        <v>12</v>
      </c>
      <c r="G78" s="12" t="str">
        <f>Inputs!G$13</f>
        <v>Months</v>
      </c>
      <c r="H78" s="10"/>
    </row>
    <row r="79" spans="1:29" outlineLevel="2" x14ac:dyDescent="0.25">
      <c r="E79" s="23" t="str">
        <f t="shared" ref="E79:AC79" si="25">E$12</f>
        <v>Model period start</v>
      </c>
      <c r="F79" s="17"/>
      <c r="G79" s="17" t="str">
        <f t="shared" si="25"/>
        <v>date</v>
      </c>
      <c r="H79" s="17"/>
      <c r="I79" s="17"/>
      <c r="J79" s="17">
        <f t="shared" si="25"/>
        <v>40634</v>
      </c>
      <c r="K79" s="17">
        <f t="shared" si="25"/>
        <v>41000</v>
      </c>
      <c r="L79" s="17">
        <f t="shared" si="25"/>
        <v>41365</v>
      </c>
      <c r="M79" s="17">
        <f t="shared" si="25"/>
        <v>41730</v>
      </c>
      <c r="N79" s="17">
        <f t="shared" si="25"/>
        <v>42095</v>
      </c>
      <c r="O79" s="17">
        <f t="shared" si="25"/>
        <v>42461</v>
      </c>
      <c r="P79" s="17">
        <f t="shared" si="25"/>
        <v>42826</v>
      </c>
      <c r="Q79" s="17">
        <f t="shared" si="25"/>
        <v>43191</v>
      </c>
      <c r="R79" s="17">
        <f t="shared" si="25"/>
        <v>43556</v>
      </c>
      <c r="S79" s="17">
        <f t="shared" si="25"/>
        <v>43922</v>
      </c>
      <c r="T79" s="17">
        <f t="shared" si="25"/>
        <v>44287</v>
      </c>
      <c r="U79" s="17">
        <f t="shared" si="25"/>
        <v>44652</v>
      </c>
      <c r="V79" s="17">
        <f t="shared" si="25"/>
        <v>45017</v>
      </c>
      <c r="W79" s="17">
        <f t="shared" si="25"/>
        <v>45383</v>
      </c>
      <c r="X79" s="17">
        <f t="shared" si="25"/>
        <v>45748</v>
      </c>
      <c r="Y79" s="17">
        <f t="shared" si="25"/>
        <v>46113</v>
      </c>
      <c r="Z79" s="17">
        <f t="shared" si="25"/>
        <v>46478</v>
      </c>
      <c r="AA79" s="17">
        <f t="shared" si="25"/>
        <v>46844</v>
      </c>
      <c r="AB79" s="17">
        <f t="shared" si="25"/>
        <v>47209</v>
      </c>
      <c r="AC79" s="17">
        <f t="shared" si="25"/>
        <v>47574</v>
      </c>
    </row>
    <row r="80" spans="1:29" outlineLevel="2" x14ac:dyDescent="0.25">
      <c r="A80" s="11"/>
      <c r="B80" s="11"/>
      <c r="C80" s="18"/>
      <c r="D80" s="19"/>
      <c r="E80" s="12" t="s">
        <v>289</v>
      </c>
      <c r="F80" s="12"/>
      <c r="G80" s="12" t="s">
        <v>63</v>
      </c>
      <c r="H80" s="27"/>
      <c r="I80" s="12"/>
      <c r="J80" s="27">
        <f t="shared" ref="J80:AC80" si="26">EDATE(J79,$F78)-1</f>
        <v>40999</v>
      </c>
      <c r="K80" s="27">
        <f t="shared" si="26"/>
        <v>41364</v>
      </c>
      <c r="L80" s="27">
        <f t="shared" si="26"/>
        <v>41729</v>
      </c>
      <c r="M80" s="27">
        <f t="shared" si="26"/>
        <v>42094</v>
      </c>
      <c r="N80" s="27">
        <f t="shared" si="26"/>
        <v>42460</v>
      </c>
      <c r="O80" s="27">
        <f t="shared" si="26"/>
        <v>42825</v>
      </c>
      <c r="P80" s="27">
        <f t="shared" si="26"/>
        <v>43190</v>
      </c>
      <c r="Q80" s="27">
        <f t="shared" si="26"/>
        <v>43555</v>
      </c>
      <c r="R80" s="27">
        <f t="shared" si="26"/>
        <v>43921</v>
      </c>
      <c r="S80" s="27">
        <f t="shared" si="26"/>
        <v>44286</v>
      </c>
      <c r="T80" s="27">
        <f t="shared" si="26"/>
        <v>44651</v>
      </c>
      <c r="U80" s="27">
        <f t="shared" si="26"/>
        <v>45016</v>
      </c>
      <c r="V80" s="27">
        <f t="shared" si="26"/>
        <v>45382</v>
      </c>
      <c r="W80" s="27">
        <f t="shared" si="26"/>
        <v>45747</v>
      </c>
      <c r="X80" s="27">
        <f t="shared" si="26"/>
        <v>46112</v>
      </c>
      <c r="Y80" s="27">
        <f t="shared" si="26"/>
        <v>46477</v>
      </c>
      <c r="Z80" s="27">
        <f t="shared" si="26"/>
        <v>46843</v>
      </c>
      <c r="AA80" s="27">
        <f t="shared" si="26"/>
        <v>47208</v>
      </c>
      <c r="AB80" s="27">
        <f t="shared" si="26"/>
        <v>47573</v>
      </c>
      <c r="AC80" s="27">
        <f t="shared" si="26"/>
        <v>47938</v>
      </c>
    </row>
    <row r="81" spans="1:29" outlineLevel="1" x14ac:dyDescent="0.25"/>
    <row r="82" spans="1:29" outlineLevel="1" x14ac:dyDescent="0.25"/>
    <row r="83" spans="1:29" outlineLevel="1" x14ac:dyDescent="0.25">
      <c r="B83" s="22" t="s">
        <v>56</v>
      </c>
    </row>
    <row r="84" spans="1:29" outlineLevel="2" x14ac:dyDescent="0.25">
      <c r="E84" s="23" t="str">
        <f t="shared" ref="E84:AC84" si="27">E$32</f>
        <v>Pre forecast period flag</v>
      </c>
      <c r="F84" s="10"/>
      <c r="G84" s="10" t="str">
        <f t="shared" si="27"/>
        <v>flag</v>
      </c>
      <c r="H84" s="10"/>
      <c r="I84" s="10"/>
      <c r="J84" s="10">
        <f t="shared" si="27"/>
        <v>1</v>
      </c>
      <c r="K84" s="10">
        <f t="shared" si="27"/>
        <v>1</v>
      </c>
      <c r="L84" s="10">
        <f t="shared" si="27"/>
        <v>1</v>
      </c>
      <c r="M84" s="10">
        <f t="shared" si="27"/>
        <v>1</v>
      </c>
      <c r="N84" s="10">
        <f t="shared" si="27"/>
        <v>1</v>
      </c>
      <c r="O84" s="10">
        <f t="shared" si="27"/>
        <v>1</v>
      </c>
      <c r="P84" s="10">
        <f t="shared" si="27"/>
        <v>1</v>
      </c>
      <c r="Q84" s="10">
        <f t="shared" si="27"/>
        <v>1</v>
      </c>
      <c r="R84" s="10">
        <f t="shared" si="27"/>
        <v>1</v>
      </c>
      <c r="S84" s="10">
        <f t="shared" si="27"/>
        <v>1</v>
      </c>
      <c r="T84" s="10">
        <f t="shared" si="27"/>
        <v>1</v>
      </c>
      <c r="U84" s="10">
        <f t="shared" si="27"/>
        <v>1</v>
      </c>
      <c r="V84" s="10">
        <f t="shared" si="27"/>
        <v>1</v>
      </c>
      <c r="W84" s="10">
        <f t="shared" si="27"/>
        <v>0</v>
      </c>
      <c r="X84" s="10">
        <f t="shared" si="27"/>
        <v>0</v>
      </c>
      <c r="Y84" s="10">
        <f t="shared" si="27"/>
        <v>0</v>
      </c>
      <c r="Z84" s="10">
        <f t="shared" si="27"/>
        <v>0</v>
      </c>
      <c r="AA84" s="10">
        <f t="shared" si="27"/>
        <v>0</v>
      </c>
      <c r="AB84" s="10">
        <f t="shared" si="27"/>
        <v>0</v>
      </c>
      <c r="AC84" s="10">
        <f t="shared" si="27"/>
        <v>0</v>
      </c>
    </row>
    <row r="85" spans="1:29" outlineLevel="2" x14ac:dyDescent="0.25">
      <c r="E85" s="23" t="str">
        <f t="shared" ref="E85:AC85" si="28">E$54</f>
        <v>Forecast period flag</v>
      </c>
      <c r="F85" s="10"/>
      <c r="G85" s="10" t="str">
        <f t="shared" si="28"/>
        <v>flag</v>
      </c>
      <c r="H85" s="10"/>
      <c r="I85" s="10"/>
      <c r="J85" s="10">
        <f t="shared" si="28"/>
        <v>0</v>
      </c>
      <c r="K85" s="10">
        <f t="shared" si="28"/>
        <v>0</v>
      </c>
      <c r="L85" s="10">
        <f t="shared" si="28"/>
        <v>0</v>
      </c>
      <c r="M85" s="10">
        <f t="shared" si="28"/>
        <v>0</v>
      </c>
      <c r="N85" s="10">
        <f t="shared" si="28"/>
        <v>0</v>
      </c>
      <c r="O85" s="10">
        <f t="shared" si="28"/>
        <v>0</v>
      </c>
      <c r="P85" s="10">
        <f t="shared" si="28"/>
        <v>0</v>
      </c>
      <c r="Q85" s="10">
        <f t="shared" si="28"/>
        <v>0</v>
      </c>
      <c r="R85" s="10">
        <f t="shared" si="28"/>
        <v>0</v>
      </c>
      <c r="S85" s="10">
        <f t="shared" si="28"/>
        <v>0</v>
      </c>
      <c r="T85" s="10">
        <f t="shared" si="28"/>
        <v>0</v>
      </c>
      <c r="U85" s="10">
        <f t="shared" si="28"/>
        <v>0</v>
      </c>
      <c r="V85" s="10">
        <f t="shared" si="28"/>
        <v>0</v>
      </c>
      <c r="W85" s="10">
        <f t="shared" si="28"/>
        <v>1</v>
      </c>
      <c r="X85" s="10">
        <f t="shared" si="28"/>
        <v>1</v>
      </c>
      <c r="Y85" s="10">
        <f t="shared" si="28"/>
        <v>1</v>
      </c>
      <c r="Z85" s="10">
        <f t="shared" si="28"/>
        <v>1</v>
      </c>
      <c r="AA85" s="10">
        <f t="shared" si="28"/>
        <v>1</v>
      </c>
      <c r="AB85" s="10">
        <f t="shared" si="28"/>
        <v>1</v>
      </c>
      <c r="AC85" s="10">
        <f t="shared" si="28"/>
        <v>0</v>
      </c>
    </row>
    <row r="86" spans="1:29" outlineLevel="2" x14ac:dyDescent="0.25">
      <c r="A86" s="11"/>
      <c r="B86" s="11"/>
      <c r="C86" s="18"/>
      <c r="D86" s="19"/>
      <c r="E86" s="12" t="s">
        <v>56</v>
      </c>
      <c r="F86" s="12"/>
      <c r="G86" s="12"/>
      <c r="H86" s="3"/>
      <c r="I86" s="12"/>
      <c r="J86" s="3" t="str">
        <f t="shared" ref="J86:AC86" si="29">IF(J84=1,"Pre Fcst",IF(J85=1,"Forecast","Post Fcst"))</f>
        <v>Pre Fcst</v>
      </c>
      <c r="K86" s="3" t="str">
        <f t="shared" si="29"/>
        <v>Pre Fcst</v>
      </c>
      <c r="L86" s="3" t="str">
        <f t="shared" si="29"/>
        <v>Pre Fcst</v>
      </c>
      <c r="M86" s="3" t="str">
        <f t="shared" si="29"/>
        <v>Pre Fcst</v>
      </c>
      <c r="N86" s="3" t="str">
        <f t="shared" si="29"/>
        <v>Pre Fcst</v>
      </c>
      <c r="O86" s="3" t="str">
        <f t="shared" si="29"/>
        <v>Pre Fcst</v>
      </c>
      <c r="P86" s="3" t="str">
        <f t="shared" si="29"/>
        <v>Pre Fcst</v>
      </c>
      <c r="Q86" s="3" t="str">
        <f t="shared" si="29"/>
        <v>Pre Fcst</v>
      </c>
      <c r="R86" s="3" t="str">
        <f t="shared" si="29"/>
        <v>Pre Fcst</v>
      </c>
      <c r="S86" s="3" t="str">
        <f t="shared" si="29"/>
        <v>Pre Fcst</v>
      </c>
      <c r="T86" s="3" t="str">
        <f t="shared" si="29"/>
        <v>Pre Fcst</v>
      </c>
      <c r="U86" s="3" t="str">
        <f t="shared" si="29"/>
        <v>Pre Fcst</v>
      </c>
      <c r="V86" s="3" t="str">
        <f t="shared" si="29"/>
        <v>Pre Fcst</v>
      </c>
      <c r="W86" s="3" t="str">
        <f t="shared" si="29"/>
        <v>Forecast</v>
      </c>
      <c r="X86" s="3" t="str">
        <f t="shared" si="29"/>
        <v>Forecast</v>
      </c>
      <c r="Y86" s="3" t="str">
        <f t="shared" si="29"/>
        <v>Forecast</v>
      </c>
      <c r="Z86" s="3" t="str">
        <f t="shared" si="29"/>
        <v>Forecast</v>
      </c>
      <c r="AA86" s="3" t="str">
        <f t="shared" si="29"/>
        <v>Forecast</v>
      </c>
      <c r="AB86" s="3" t="str">
        <f t="shared" si="29"/>
        <v>Forecast</v>
      </c>
      <c r="AC86" s="3" t="str">
        <f t="shared" si="29"/>
        <v>Post Fcst</v>
      </c>
    </row>
    <row r="87" spans="1:29" outlineLevel="1" x14ac:dyDescent="0.25"/>
    <row r="88" spans="1:29" outlineLevel="1" x14ac:dyDescent="0.25"/>
    <row r="89" spans="1:29" outlineLevel="1" x14ac:dyDescent="0.25">
      <c r="B89" s="22" t="s">
        <v>290</v>
      </c>
    </row>
    <row r="90" spans="1:29" outlineLevel="1" x14ac:dyDescent="0.25">
      <c r="A90" s="11"/>
      <c r="B90" s="11"/>
      <c r="C90" s="18"/>
      <c r="D90" s="19"/>
      <c r="E90" s="12" t="s">
        <v>290</v>
      </c>
      <c r="F90" s="12"/>
      <c r="G90" s="12" t="s">
        <v>291</v>
      </c>
      <c r="H90" s="30"/>
      <c r="I90" s="12"/>
      <c r="J90" s="30">
        <f t="shared" ref="J90:AC90" si="30">I90+1</f>
        <v>1</v>
      </c>
      <c r="K90" s="30">
        <f t="shared" si="30"/>
        <v>2</v>
      </c>
      <c r="L90" s="30">
        <f t="shared" si="30"/>
        <v>3</v>
      </c>
      <c r="M90" s="30">
        <f t="shared" si="30"/>
        <v>4</v>
      </c>
      <c r="N90" s="30">
        <f t="shared" si="30"/>
        <v>5</v>
      </c>
      <c r="O90" s="30">
        <f t="shared" si="30"/>
        <v>6</v>
      </c>
      <c r="P90" s="30">
        <f t="shared" si="30"/>
        <v>7</v>
      </c>
      <c r="Q90" s="30">
        <f t="shared" si="30"/>
        <v>8</v>
      </c>
      <c r="R90" s="30">
        <f t="shared" si="30"/>
        <v>9</v>
      </c>
      <c r="S90" s="30">
        <f t="shared" si="30"/>
        <v>10</v>
      </c>
      <c r="T90" s="30">
        <f t="shared" si="30"/>
        <v>11</v>
      </c>
      <c r="U90" s="30">
        <f t="shared" si="30"/>
        <v>12</v>
      </c>
      <c r="V90" s="30">
        <f t="shared" si="30"/>
        <v>13</v>
      </c>
      <c r="W90" s="30">
        <f t="shared" si="30"/>
        <v>14</v>
      </c>
      <c r="X90" s="30">
        <f t="shared" si="30"/>
        <v>15</v>
      </c>
      <c r="Y90" s="30">
        <f t="shared" si="30"/>
        <v>16</v>
      </c>
      <c r="Z90" s="30">
        <f t="shared" si="30"/>
        <v>17</v>
      </c>
      <c r="AA90" s="30">
        <f t="shared" si="30"/>
        <v>18</v>
      </c>
      <c r="AB90" s="30">
        <f t="shared" si="30"/>
        <v>19</v>
      </c>
      <c r="AC90" s="30">
        <f t="shared" si="30"/>
        <v>20</v>
      </c>
    </row>
    <row r="91" spans="1:29" outlineLevel="1" x14ac:dyDescent="0.25"/>
    <row r="95" spans="1:29" x14ac:dyDescent="0.25">
      <c r="A95" s="22" t="s">
        <v>269</v>
      </c>
    </row>
  </sheetData>
  <conditionalFormatting sqref="F2">
    <cfRule type="cellIs" dxfId="44" priority="4" stopIfTrue="1" operator="notEqual">
      <formula>0</formula>
    </cfRule>
    <cfRule type="cellIs" dxfId="43" priority="5" stopIfTrue="1" operator="equal">
      <formula>""</formula>
    </cfRule>
  </conditionalFormatting>
  <conditionalFormatting sqref="J3:AC3">
    <cfRule type="containsText" dxfId="42" priority="1" operator="containsText" text="Post Forecast">
      <formula>NOT(ISERROR(SEARCH("Post Forecast",J3)))</formula>
    </cfRule>
    <cfRule type="containsText" dxfId="41" priority="2" operator="containsText" text="Forecast">
      <formula>NOT(ISERROR(SEARCH("Forecast",J3)))</formula>
    </cfRule>
    <cfRule type="containsText" dxfId="40" priority="3" operator="containsText" text="Pre Fcst">
      <formula>NOT(ISERROR(SEARCH("Pre Fcst",J3)))</formula>
    </cfRule>
  </conditionalFormatting>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[XXX]&amp;CSheet:&amp;A&amp;RSTRICTLY CONFIDENTIAL</oddHeader>
    <oddFooter>&amp;L&amp;F ( Printed on &amp;D at &amp;T )&amp;RPage &amp;P of &amp;N</oddFooter>
  </headerFooter>
  <customProperties>
    <customPr name="MMGroup" r:id="rId1"/>
    <customPr name="MMSheetType" r:id="rId2"/>
    <customPr name="MMTimeAxis" r:id="rId3"/>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C53"/>
  <sheetViews>
    <sheetView zoomScale="80" zoomScaleNormal="80" workbookViewId="0"/>
  </sheetViews>
  <sheetFormatPr defaultColWidth="15.1796875" defaultRowHeight="13.15" outlineLevelRow="2" x14ac:dyDescent="0.25"/>
  <cols>
    <col min="1" max="2" width="1.453125" style="22" customWidth="1"/>
    <col min="3" max="3" width="1.453125" style="34" customWidth="1"/>
    <col min="4" max="4" width="1.453125" style="46" customWidth="1"/>
    <col min="5" max="5" width="76.1796875" style="23" bestFit="1" customWidth="1"/>
    <col min="6" max="8" width="14.81640625" style="23" customWidth="1"/>
    <col min="9" max="9" width="3.453125" style="23" customWidth="1"/>
    <col min="10" max="29" width="14.81640625" style="23" customWidth="1"/>
    <col min="30" max="16384" width="15.1796875" style="23"/>
  </cols>
  <sheetData>
    <row r="1" spans="1:29" s="33" customFormat="1" ht="30.75" x14ac:dyDescent="0.25">
      <c r="A1" s="29" t="str">
        <f ca="1" xml:space="preserve"> RIGHT(CELL("filename", A1), LEN(CELL("filename", A1)) - SEARCH("]", CELL("filename", A1)))</f>
        <v>Indexation</v>
      </c>
      <c r="B1" s="29"/>
    </row>
    <row r="2" spans="1:29" s="37" customFormat="1" x14ac:dyDescent="0.25">
      <c r="A2" s="32"/>
      <c r="B2" s="32"/>
      <c r="C2" s="42"/>
      <c r="D2" s="45"/>
      <c r="E2" s="25" t="s">
        <v>54</v>
      </c>
      <c r="F2" s="41">
        <v>0</v>
      </c>
      <c r="G2" s="39" t="s">
        <v>55</v>
      </c>
      <c r="H2" s="25"/>
      <c r="I2" s="25"/>
      <c r="J2" s="15">
        <f>Time!J$80</f>
        <v>40999</v>
      </c>
      <c r="K2" s="15">
        <f>Time!K$80</f>
        <v>41364</v>
      </c>
      <c r="L2" s="15">
        <f>Time!L$80</f>
        <v>41729</v>
      </c>
      <c r="M2" s="15">
        <f>Time!M$80</f>
        <v>42094</v>
      </c>
      <c r="N2" s="15">
        <f>Time!N$80</f>
        <v>42460</v>
      </c>
      <c r="O2" s="15">
        <f>Time!O$80</f>
        <v>42825</v>
      </c>
      <c r="P2" s="15">
        <f>Time!P$80</f>
        <v>43190</v>
      </c>
      <c r="Q2" s="15">
        <f>Time!Q$80</f>
        <v>43555</v>
      </c>
      <c r="R2" s="15">
        <f>Time!R$80</f>
        <v>43921</v>
      </c>
      <c r="S2" s="15">
        <f>Time!S$80</f>
        <v>44286</v>
      </c>
      <c r="T2" s="15">
        <f>Time!T$80</f>
        <v>44651</v>
      </c>
      <c r="U2" s="15">
        <f>Time!U$80</f>
        <v>45016</v>
      </c>
      <c r="V2" s="15">
        <f>Time!V$80</f>
        <v>45382</v>
      </c>
      <c r="W2" s="15">
        <f>Time!W$80</f>
        <v>45747</v>
      </c>
      <c r="X2" s="15">
        <f>Time!X$80</f>
        <v>46112</v>
      </c>
      <c r="Y2" s="15">
        <f>Time!Y$80</f>
        <v>46477</v>
      </c>
      <c r="Z2" s="15">
        <f>Time!Z$80</f>
        <v>46843</v>
      </c>
      <c r="AA2" s="15">
        <f>Time!AA$80</f>
        <v>47208</v>
      </c>
      <c r="AB2" s="15">
        <f>Time!AB$80</f>
        <v>47573</v>
      </c>
      <c r="AC2" s="15">
        <f>Time!AC$80</f>
        <v>47938</v>
      </c>
    </row>
    <row r="3" spans="1:29" s="31" customFormat="1" x14ac:dyDescent="0.25">
      <c r="A3" s="32"/>
      <c r="B3" s="32"/>
      <c r="C3" s="42"/>
      <c r="D3" s="45"/>
      <c r="E3" s="40" t="s">
        <v>56</v>
      </c>
      <c r="F3" s="38"/>
      <c r="G3" s="39"/>
      <c r="H3" s="25"/>
      <c r="I3" s="25"/>
      <c r="J3" s="14" t="str">
        <f>Time!J$86</f>
        <v>Pre Fcst</v>
      </c>
      <c r="K3" s="14" t="str">
        <f>Time!K$86</f>
        <v>Pre Fcst</v>
      </c>
      <c r="L3" s="14" t="str">
        <f>Time!L$86</f>
        <v>Pre Fcst</v>
      </c>
      <c r="M3" s="14" t="str">
        <f>Time!M$86</f>
        <v>Pre Fcst</v>
      </c>
      <c r="N3" s="14" t="str">
        <f>Time!N$86</f>
        <v>Pre Fcst</v>
      </c>
      <c r="O3" s="14" t="str">
        <f>Time!O$86</f>
        <v>Pre Fcst</v>
      </c>
      <c r="P3" s="14" t="str">
        <f>Time!P$86</f>
        <v>Pre Fcst</v>
      </c>
      <c r="Q3" s="14" t="str">
        <f>Time!Q$86</f>
        <v>Pre Fcst</v>
      </c>
      <c r="R3" s="14" t="str">
        <f>Time!R$86</f>
        <v>Pre Fcst</v>
      </c>
      <c r="S3" s="14" t="str">
        <f>Time!S$86</f>
        <v>Pre Fcst</v>
      </c>
      <c r="T3" s="14" t="str">
        <f>Time!T$86</f>
        <v>Pre Fcst</v>
      </c>
      <c r="U3" s="14" t="str">
        <f>Time!U$86</f>
        <v>Pre Fcst</v>
      </c>
      <c r="V3" s="14" t="str">
        <f>Time!V$86</f>
        <v>Pre Fcst</v>
      </c>
      <c r="W3" s="14" t="str">
        <f>Time!W$86</f>
        <v>Forecast</v>
      </c>
      <c r="X3" s="14" t="str">
        <f>Time!X$86</f>
        <v>Forecast</v>
      </c>
      <c r="Y3" s="14" t="str">
        <f>Time!Y$86</f>
        <v>Forecast</v>
      </c>
      <c r="Z3" s="14" t="str">
        <f>Time!Z$86</f>
        <v>Forecast</v>
      </c>
      <c r="AA3" s="14" t="str">
        <f>Time!AA$86</f>
        <v>Forecast</v>
      </c>
      <c r="AB3" s="14" t="str">
        <f>Time!AB$86</f>
        <v>Forecast</v>
      </c>
      <c r="AC3" s="14" t="str">
        <f>Time!AC$86</f>
        <v>Post Fcst</v>
      </c>
    </row>
    <row r="4" spans="1:29" s="43" customFormat="1" x14ac:dyDescent="0.25">
      <c r="A4" s="32"/>
      <c r="B4" s="32"/>
      <c r="C4" s="42"/>
      <c r="D4" s="45"/>
      <c r="E4" s="25" t="s">
        <v>57</v>
      </c>
      <c r="F4" s="38"/>
      <c r="G4" s="39"/>
      <c r="H4" s="25"/>
      <c r="I4" s="25"/>
      <c r="J4" s="13">
        <f>Time!J$90</f>
        <v>1</v>
      </c>
      <c r="K4" s="13">
        <f>Time!K$90</f>
        <v>2</v>
      </c>
      <c r="L4" s="13">
        <f>Time!L$90</f>
        <v>3</v>
      </c>
      <c r="M4" s="13">
        <f>Time!M$90</f>
        <v>4</v>
      </c>
      <c r="N4" s="13">
        <f>Time!N$90</f>
        <v>5</v>
      </c>
      <c r="O4" s="13">
        <f>Time!O$90</f>
        <v>6</v>
      </c>
      <c r="P4" s="13">
        <f>Time!P$90</f>
        <v>7</v>
      </c>
      <c r="Q4" s="13">
        <f>Time!Q$90</f>
        <v>8</v>
      </c>
      <c r="R4" s="13">
        <f>Time!R$90</f>
        <v>9</v>
      </c>
      <c r="S4" s="13">
        <f>Time!S$90</f>
        <v>10</v>
      </c>
      <c r="T4" s="13">
        <f>Time!T$90</f>
        <v>11</v>
      </c>
      <c r="U4" s="13">
        <f>Time!U$90</f>
        <v>12</v>
      </c>
      <c r="V4" s="13">
        <f>Time!V$90</f>
        <v>13</v>
      </c>
      <c r="W4" s="13">
        <f>Time!W$90</f>
        <v>14</v>
      </c>
      <c r="X4" s="13">
        <f>Time!X$90</f>
        <v>15</v>
      </c>
      <c r="Y4" s="13">
        <f>Time!Y$90</f>
        <v>16</v>
      </c>
      <c r="Z4" s="13">
        <f>Time!Z$90</f>
        <v>17</v>
      </c>
      <c r="AA4" s="13">
        <f>Time!AA$90</f>
        <v>18</v>
      </c>
      <c r="AB4" s="13">
        <f>Time!AB$90</f>
        <v>19</v>
      </c>
      <c r="AC4" s="13">
        <f>Time!AC$90</f>
        <v>20</v>
      </c>
    </row>
    <row r="5" spans="1:29" s="31" customFormat="1" x14ac:dyDescent="0.25">
      <c r="A5" s="32"/>
      <c r="B5" s="32"/>
      <c r="C5" s="42"/>
      <c r="D5" s="45"/>
      <c r="F5" s="26" t="s">
        <v>58</v>
      </c>
      <c r="G5" s="26" t="s">
        <v>59</v>
      </c>
      <c r="H5" s="26" t="s">
        <v>60</v>
      </c>
      <c r="I5" s="25"/>
    </row>
    <row r="6" spans="1:29" s="44" customFormat="1" x14ac:dyDescent="0.25">
      <c r="A6" s="22"/>
      <c r="B6" s="22"/>
      <c r="C6" s="34"/>
      <c r="F6" s="22"/>
      <c r="G6" s="22"/>
      <c r="H6" s="22"/>
    </row>
    <row r="8" spans="1:29" x14ac:dyDescent="0.25">
      <c r="B8" s="22" t="s">
        <v>292</v>
      </c>
    </row>
    <row r="9" spans="1:29" outlineLevel="1" x14ac:dyDescent="0.25">
      <c r="A9" s="11"/>
      <c r="B9" s="11"/>
      <c r="C9" s="18"/>
      <c r="D9" s="19"/>
      <c r="E9" s="12" t="str">
        <f>Inputs!E$18</f>
        <v xml:space="preserve">Consumer Price Index (with housing) - base year (2022-23) (April) </v>
      </c>
      <c r="F9" s="7">
        <f>Inputs!F$18</f>
        <v>0</v>
      </c>
      <c r="G9" s="12" t="str">
        <f>Inputs!G$18</f>
        <v>Index</v>
      </c>
      <c r="H9" s="5"/>
    </row>
    <row r="10" spans="1:29" outlineLevel="2" x14ac:dyDescent="0.25">
      <c r="A10" s="11"/>
      <c r="B10" s="11"/>
      <c r="C10" s="18"/>
      <c r="D10" s="19"/>
      <c r="E10" s="12" t="str">
        <f>Inputs!E$19</f>
        <v xml:space="preserve">Consumer Price Index (with housing) - base year (2022-23) (May) </v>
      </c>
      <c r="F10" s="7">
        <f>Inputs!F$19</f>
        <v>0</v>
      </c>
      <c r="G10" s="12" t="str">
        <f>Inputs!G$19</f>
        <v>Index</v>
      </c>
      <c r="H10" s="5"/>
    </row>
    <row r="11" spans="1:29" outlineLevel="2" x14ac:dyDescent="0.25">
      <c r="A11" s="11"/>
      <c r="B11" s="11"/>
      <c r="C11" s="18"/>
      <c r="D11" s="19"/>
      <c r="E11" s="12" t="str">
        <f>Inputs!E$20</f>
        <v xml:space="preserve">Consumer Price Index (with housing) - base year (2022-23) (June) </v>
      </c>
      <c r="F11" s="7">
        <f>Inputs!F$20</f>
        <v>0</v>
      </c>
      <c r="G11" s="12" t="str">
        <f>Inputs!G$20</f>
        <v>Index</v>
      </c>
      <c r="H11" s="5"/>
    </row>
    <row r="12" spans="1:29" outlineLevel="2" x14ac:dyDescent="0.25">
      <c r="A12" s="11"/>
      <c r="B12" s="11"/>
      <c r="C12" s="18"/>
      <c r="D12" s="19"/>
      <c r="E12" s="12" t="str">
        <f>Inputs!E$21</f>
        <v xml:space="preserve">Consumer Price Index (with housing) - base year (2022-23) (July) </v>
      </c>
      <c r="F12" s="7">
        <f>Inputs!F$21</f>
        <v>0</v>
      </c>
      <c r="G12" s="12" t="str">
        <f>Inputs!G$21</f>
        <v>Index</v>
      </c>
      <c r="H12" s="5"/>
    </row>
    <row r="13" spans="1:29" outlineLevel="2" x14ac:dyDescent="0.25">
      <c r="A13" s="11"/>
      <c r="B13" s="11"/>
      <c r="C13" s="18"/>
      <c r="D13" s="19"/>
      <c r="E13" s="12" t="str">
        <f>Inputs!E$22</f>
        <v xml:space="preserve">Consumer Price Index (with housing) - base year (2022-23) (August) </v>
      </c>
      <c r="F13" s="7">
        <f>Inputs!F$22</f>
        <v>0</v>
      </c>
      <c r="G13" s="12" t="str">
        <f>Inputs!G$22</f>
        <v>Index</v>
      </c>
      <c r="H13" s="5"/>
    </row>
    <row r="14" spans="1:29" outlineLevel="2" x14ac:dyDescent="0.25">
      <c r="A14" s="11"/>
      <c r="B14" s="11"/>
      <c r="C14" s="18"/>
      <c r="D14" s="19"/>
      <c r="E14" s="12" t="str">
        <f>Inputs!E$23</f>
        <v xml:space="preserve">Consumer Price Index (with housing) - base year (2022-23) (September) </v>
      </c>
      <c r="F14" s="7">
        <f>Inputs!F$23</f>
        <v>0</v>
      </c>
      <c r="G14" s="12" t="str">
        <f>Inputs!G$23</f>
        <v>Index</v>
      </c>
      <c r="H14" s="5"/>
    </row>
    <row r="15" spans="1:29" outlineLevel="2" x14ac:dyDescent="0.25">
      <c r="A15" s="11"/>
      <c r="B15" s="11"/>
      <c r="C15" s="18"/>
      <c r="D15" s="19"/>
      <c r="E15" s="12" t="str">
        <f>Inputs!E$24</f>
        <v xml:space="preserve">Consumer Price Index (with housing) - base year (2022-23) (October) </v>
      </c>
      <c r="F15" s="7">
        <f>Inputs!F$24</f>
        <v>0</v>
      </c>
      <c r="G15" s="12" t="str">
        <f>Inputs!G$24</f>
        <v>Index</v>
      </c>
      <c r="H15" s="5"/>
    </row>
    <row r="16" spans="1:29" outlineLevel="2" x14ac:dyDescent="0.25">
      <c r="A16" s="11"/>
      <c r="B16" s="11"/>
      <c r="C16" s="18"/>
      <c r="D16" s="19"/>
      <c r="E16" s="12" t="str">
        <f>Inputs!E$25</f>
        <v xml:space="preserve">Consumer Price Index (with housing) - base year (2022-23) (November) </v>
      </c>
      <c r="F16" s="7">
        <f>Inputs!F$25</f>
        <v>0</v>
      </c>
      <c r="G16" s="12" t="str">
        <f>Inputs!G$25</f>
        <v>Index</v>
      </c>
      <c r="H16" s="5"/>
    </row>
    <row r="17" spans="1:29" outlineLevel="2" x14ac:dyDescent="0.25">
      <c r="A17" s="11"/>
      <c r="B17" s="11"/>
      <c r="C17" s="18"/>
      <c r="D17" s="19"/>
      <c r="E17" s="12" t="str">
        <f>Inputs!E$26</f>
        <v xml:space="preserve">Consumer Price Index (with housing) - base year (2022-23) (December) </v>
      </c>
      <c r="F17" s="7">
        <f>Inputs!F$26</f>
        <v>0</v>
      </c>
      <c r="G17" s="12" t="str">
        <f>Inputs!G$26</f>
        <v>Index</v>
      </c>
      <c r="H17" s="5"/>
    </row>
    <row r="18" spans="1:29" outlineLevel="2" x14ac:dyDescent="0.25">
      <c r="A18" s="11"/>
      <c r="B18" s="11"/>
      <c r="C18" s="18"/>
      <c r="D18" s="19"/>
      <c r="E18" s="12" t="str">
        <f>Inputs!E$27</f>
        <v xml:space="preserve">Consumer Price Index (with housing) - base year (2022-23) (January) </v>
      </c>
      <c r="F18" s="7">
        <f>Inputs!F$27</f>
        <v>0</v>
      </c>
      <c r="G18" s="12" t="str">
        <f>Inputs!G$27</f>
        <v>Index</v>
      </c>
      <c r="H18" s="5"/>
    </row>
    <row r="19" spans="1:29" outlineLevel="2" x14ac:dyDescent="0.25">
      <c r="A19" s="11"/>
      <c r="B19" s="11"/>
      <c r="C19" s="18"/>
      <c r="D19" s="19"/>
      <c r="E19" s="12" t="str">
        <f>Inputs!E$28</f>
        <v xml:space="preserve">Consumer Price Index (with housing) - base year (2022-23) (February) </v>
      </c>
      <c r="F19" s="7">
        <f>Inputs!F$28</f>
        <v>0</v>
      </c>
      <c r="G19" s="12" t="str">
        <f>Inputs!G$28</f>
        <v>Index</v>
      </c>
      <c r="H19" s="5"/>
    </row>
    <row r="20" spans="1:29" outlineLevel="2" x14ac:dyDescent="0.25">
      <c r="A20" s="11"/>
      <c r="B20" s="11"/>
      <c r="C20" s="18"/>
      <c r="D20" s="19"/>
      <c r="E20" s="12" t="str">
        <f>Inputs!E$29</f>
        <v xml:space="preserve">Consumer Price Index (with housing) - base year (2022-23) (March) </v>
      </c>
      <c r="F20" s="7">
        <f>Inputs!F$29</f>
        <v>0</v>
      </c>
      <c r="G20" s="12" t="str">
        <f>Inputs!G$29</f>
        <v>Index</v>
      </c>
      <c r="H20" s="5"/>
    </row>
    <row r="21" spans="1:29" outlineLevel="1" x14ac:dyDescent="0.25">
      <c r="E21" s="23" t="s">
        <v>292</v>
      </c>
      <c r="F21" s="5">
        <f>AVERAGE($F9:$F20)</f>
        <v>0</v>
      </c>
      <c r="G21" s="23" t="s">
        <v>75</v>
      </c>
      <c r="H21" s="5"/>
    </row>
    <row r="24" spans="1:29" x14ac:dyDescent="0.25">
      <c r="B24" s="22" t="s">
        <v>293</v>
      </c>
    </row>
    <row r="25" spans="1:29" outlineLevel="1" x14ac:dyDescent="0.25">
      <c r="A25" s="11"/>
      <c r="B25" s="11"/>
      <c r="C25" s="18"/>
      <c r="D25" s="19"/>
      <c r="E25" s="12" t="str">
        <f>Inputs!E$31</f>
        <v xml:space="preserve">Consumer Price Index (with housing) (April) </v>
      </c>
      <c r="F25" s="7">
        <f>Inputs!F$31</f>
        <v>0</v>
      </c>
      <c r="G25" s="7" t="str">
        <f>Inputs!G$31</f>
        <v>Index</v>
      </c>
      <c r="H25" s="7"/>
      <c r="I25" s="7"/>
      <c r="J25" s="7">
        <f>Inputs!J$31</f>
        <v>0</v>
      </c>
      <c r="K25" s="7">
        <f>Inputs!K$31</f>
        <v>0</v>
      </c>
      <c r="L25" s="7">
        <f>Inputs!L$31</f>
        <v>0</v>
      </c>
      <c r="M25" s="7">
        <f>Inputs!M$31</f>
        <v>0</v>
      </c>
      <c r="N25" s="7">
        <f>Inputs!N$31</f>
        <v>0</v>
      </c>
      <c r="O25" s="7">
        <f>Inputs!O$31</f>
        <v>0</v>
      </c>
      <c r="P25" s="7">
        <f>Inputs!P$31</f>
        <v>0</v>
      </c>
      <c r="Q25" s="7">
        <f>Inputs!Q$31</f>
        <v>0</v>
      </c>
      <c r="R25" s="7">
        <f>Inputs!R$31</f>
        <v>0</v>
      </c>
      <c r="S25" s="7">
        <f>Inputs!S$31</f>
        <v>0</v>
      </c>
      <c r="T25" s="7">
        <f>Inputs!T$31</f>
        <v>0</v>
      </c>
      <c r="U25" s="7">
        <f>Inputs!U$31</f>
        <v>0</v>
      </c>
      <c r="V25" s="7">
        <f>Inputs!V$31</f>
        <v>0</v>
      </c>
      <c r="W25" s="7">
        <f>Inputs!W$31</f>
        <v>0</v>
      </c>
      <c r="X25" s="7">
        <f>Inputs!X$31</f>
        <v>0</v>
      </c>
      <c r="Y25" s="7">
        <f>Inputs!Y$31</f>
        <v>0</v>
      </c>
      <c r="Z25" s="7">
        <f>Inputs!Z$31</f>
        <v>0</v>
      </c>
      <c r="AA25" s="7">
        <f>Inputs!AA$31</f>
        <v>0</v>
      </c>
      <c r="AB25" s="7">
        <f>Inputs!AB$31</f>
        <v>0</v>
      </c>
      <c r="AC25" s="7">
        <f>Inputs!AC$31</f>
        <v>0</v>
      </c>
    </row>
    <row r="26" spans="1:29" outlineLevel="2" x14ac:dyDescent="0.25">
      <c r="A26" s="11"/>
      <c r="B26" s="11"/>
      <c r="C26" s="18"/>
      <c r="D26" s="19"/>
      <c r="E26" s="12" t="str">
        <f>Inputs!E$32</f>
        <v xml:space="preserve">Consumer Price Index (with housing) (May) </v>
      </c>
      <c r="F26" s="7">
        <f>Inputs!F$32</f>
        <v>0</v>
      </c>
      <c r="G26" s="7" t="str">
        <f>Inputs!G$32</f>
        <v>Index</v>
      </c>
      <c r="H26" s="7"/>
      <c r="I26" s="7"/>
      <c r="J26" s="7">
        <f>Inputs!J$32</f>
        <v>0</v>
      </c>
      <c r="K26" s="7">
        <f>Inputs!K$32</f>
        <v>0</v>
      </c>
      <c r="L26" s="7">
        <f>Inputs!L$32</f>
        <v>0</v>
      </c>
      <c r="M26" s="7">
        <f>Inputs!M$32</f>
        <v>0</v>
      </c>
      <c r="N26" s="7">
        <f>Inputs!N$32</f>
        <v>0</v>
      </c>
      <c r="O26" s="7">
        <f>Inputs!O$32</f>
        <v>0</v>
      </c>
      <c r="P26" s="7">
        <f>Inputs!P$32</f>
        <v>0</v>
      </c>
      <c r="Q26" s="7">
        <f>Inputs!Q$32</f>
        <v>0</v>
      </c>
      <c r="R26" s="7">
        <f>Inputs!R$32</f>
        <v>0</v>
      </c>
      <c r="S26" s="7">
        <f>Inputs!S$32</f>
        <v>0</v>
      </c>
      <c r="T26" s="7">
        <f>Inputs!T$32</f>
        <v>0</v>
      </c>
      <c r="U26" s="7">
        <f>Inputs!U$32</f>
        <v>0</v>
      </c>
      <c r="V26" s="7">
        <f>Inputs!V$32</f>
        <v>0</v>
      </c>
      <c r="W26" s="7">
        <f>Inputs!W$32</f>
        <v>0</v>
      </c>
      <c r="X26" s="7">
        <f>Inputs!X$32</f>
        <v>0</v>
      </c>
      <c r="Y26" s="7">
        <f>Inputs!Y$32</f>
        <v>0</v>
      </c>
      <c r="Z26" s="7">
        <f>Inputs!Z$32</f>
        <v>0</v>
      </c>
      <c r="AA26" s="7">
        <f>Inputs!AA$32</f>
        <v>0</v>
      </c>
      <c r="AB26" s="7">
        <f>Inputs!AB$32</f>
        <v>0</v>
      </c>
      <c r="AC26" s="7">
        <f>Inputs!AC$32</f>
        <v>0</v>
      </c>
    </row>
    <row r="27" spans="1:29" outlineLevel="2" x14ac:dyDescent="0.25">
      <c r="A27" s="11"/>
      <c r="B27" s="11"/>
      <c r="C27" s="18"/>
      <c r="D27" s="19"/>
      <c r="E27" s="12" t="str">
        <f>Inputs!E$33</f>
        <v xml:space="preserve">Consumer Price Index (with housing) (June) </v>
      </c>
      <c r="F27" s="7">
        <f>Inputs!F$33</f>
        <v>0</v>
      </c>
      <c r="G27" s="7" t="str">
        <f>Inputs!G$33</f>
        <v>Index</v>
      </c>
      <c r="H27" s="7"/>
      <c r="I27" s="7"/>
      <c r="J27" s="7">
        <f>Inputs!J$33</f>
        <v>0</v>
      </c>
      <c r="K27" s="7">
        <f>Inputs!K$33</f>
        <v>0</v>
      </c>
      <c r="L27" s="7">
        <f>Inputs!L$33</f>
        <v>0</v>
      </c>
      <c r="M27" s="7">
        <f>Inputs!M$33</f>
        <v>0</v>
      </c>
      <c r="N27" s="7">
        <f>Inputs!N$33</f>
        <v>0</v>
      </c>
      <c r="O27" s="7">
        <f>Inputs!O$33</f>
        <v>0</v>
      </c>
      <c r="P27" s="7">
        <f>Inputs!P$33</f>
        <v>0</v>
      </c>
      <c r="Q27" s="7">
        <f>Inputs!Q$33</f>
        <v>0</v>
      </c>
      <c r="R27" s="7">
        <f>Inputs!R$33</f>
        <v>0</v>
      </c>
      <c r="S27" s="7">
        <f>Inputs!S$33</f>
        <v>0</v>
      </c>
      <c r="T27" s="7">
        <f>Inputs!T$33</f>
        <v>0</v>
      </c>
      <c r="U27" s="7">
        <f>Inputs!U$33</f>
        <v>0</v>
      </c>
      <c r="V27" s="7">
        <f>Inputs!V$33</f>
        <v>0</v>
      </c>
      <c r="W27" s="7">
        <f>Inputs!W$33</f>
        <v>0</v>
      </c>
      <c r="X27" s="7">
        <f>Inputs!X$33</f>
        <v>0</v>
      </c>
      <c r="Y27" s="7">
        <f>Inputs!Y$33</f>
        <v>0</v>
      </c>
      <c r="Z27" s="7">
        <f>Inputs!Z$33</f>
        <v>0</v>
      </c>
      <c r="AA27" s="7">
        <f>Inputs!AA$33</f>
        <v>0</v>
      </c>
      <c r="AB27" s="7">
        <f>Inputs!AB$33</f>
        <v>0</v>
      </c>
      <c r="AC27" s="7">
        <f>Inputs!AC$33</f>
        <v>0</v>
      </c>
    </row>
    <row r="28" spans="1:29" outlineLevel="2" x14ac:dyDescent="0.25">
      <c r="A28" s="11"/>
      <c r="B28" s="11"/>
      <c r="C28" s="18"/>
      <c r="D28" s="19"/>
      <c r="E28" s="12" t="str">
        <f>Inputs!E$34</f>
        <v xml:space="preserve">Consumer Price Index (with housing) (July) </v>
      </c>
      <c r="F28" s="7">
        <f>Inputs!F$34</f>
        <v>0</v>
      </c>
      <c r="G28" s="7" t="str">
        <f>Inputs!G$34</f>
        <v>Index</v>
      </c>
      <c r="H28" s="7"/>
      <c r="I28" s="7"/>
      <c r="J28" s="7">
        <f>Inputs!J$34</f>
        <v>0</v>
      </c>
      <c r="K28" s="7">
        <f>Inputs!K$34</f>
        <v>0</v>
      </c>
      <c r="L28" s="7">
        <f>Inputs!L$34</f>
        <v>0</v>
      </c>
      <c r="M28" s="7">
        <f>Inputs!M$34</f>
        <v>0</v>
      </c>
      <c r="N28" s="7">
        <f>Inputs!N$34</f>
        <v>0</v>
      </c>
      <c r="O28" s="7">
        <f>Inputs!O$34</f>
        <v>0</v>
      </c>
      <c r="P28" s="7">
        <f>Inputs!P$34</f>
        <v>0</v>
      </c>
      <c r="Q28" s="7">
        <f>Inputs!Q$34</f>
        <v>0</v>
      </c>
      <c r="R28" s="7">
        <f>Inputs!R$34</f>
        <v>0</v>
      </c>
      <c r="S28" s="7">
        <f>Inputs!S$34</f>
        <v>0</v>
      </c>
      <c r="T28" s="7">
        <f>Inputs!T$34</f>
        <v>0</v>
      </c>
      <c r="U28" s="7">
        <f>Inputs!U$34</f>
        <v>0</v>
      </c>
      <c r="V28" s="7">
        <f>Inputs!V$34</f>
        <v>0</v>
      </c>
      <c r="W28" s="7">
        <f>Inputs!W$34</f>
        <v>0</v>
      </c>
      <c r="X28" s="7">
        <f>Inputs!X$34</f>
        <v>0</v>
      </c>
      <c r="Y28" s="7">
        <f>Inputs!Y$34</f>
        <v>0</v>
      </c>
      <c r="Z28" s="7">
        <f>Inputs!Z$34</f>
        <v>0</v>
      </c>
      <c r="AA28" s="7">
        <f>Inputs!AA$34</f>
        <v>0</v>
      </c>
      <c r="AB28" s="7">
        <f>Inputs!AB$34</f>
        <v>0</v>
      </c>
      <c r="AC28" s="7">
        <f>Inputs!AC$34</f>
        <v>0</v>
      </c>
    </row>
    <row r="29" spans="1:29" outlineLevel="2" x14ac:dyDescent="0.25">
      <c r="A29" s="11"/>
      <c r="B29" s="11"/>
      <c r="C29" s="18"/>
      <c r="D29" s="19"/>
      <c r="E29" s="12" t="str">
        <f>Inputs!E$35</f>
        <v xml:space="preserve">Consumer Price Index (with housing) (August) </v>
      </c>
      <c r="F29" s="7">
        <f>Inputs!F$35</f>
        <v>0</v>
      </c>
      <c r="G29" s="7" t="str">
        <f>Inputs!G$35</f>
        <v>Index</v>
      </c>
      <c r="H29" s="7"/>
      <c r="I29" s="7"/>
      <c r="J29" s="7">
        <f>Inputs!J$35</f>
        <v>0</v>
      </c>
      <c r="K29" s="7">
        <f>Inputs!K$35</f>
        <v>0</v>
      </c>
      <c r="L29" s="7">
        <f>Inputs!L$35</f>
        <v>0</v>
      </c>
      <c r="M29" s="7">
        <f>Inputs!M$35</f>
        <v>0</v>
      </c>
      <c r="N29" s="7">
        <f>Inputs!N$35</f>
        <v>0</v>
      </c>
      <c r="O29" s="7">
        <f>Inputs!O$35</f>
        <v>0</v>
      </c>
      <c r="P29" s="7">
        <f>Inputs!P$35</f>
        <v>0</v>
      </c>
      <c r="Q29" s="7">
        <f>Inputs!Q$35</f>
        <v>0</v>
      </c>
      <c r="R29" s="7">
        <f>Inputs!R$35</f>
        <v>0</v>
      </c>
      <c r="S29" s="7">
        <f>Inputs!S$35</f>
        <v>0</v>
      </c>
      <c r="T29" s="7">
        <f>Inputs!T$35</f>
        <v>0</v>
      </c>
      <c r="U29" s="7">
        <f>Inputs!U$35</f>
        <v>0</v>
      </c>
      <c r="V29" s="7">
        <f>Inputs!V$35</f>
        <v>0</v>
      </c>
      <c r="W29" s="7">
        <f>Inputs!W$35</f>
        <v>0</v>
      </c>
      <c r="X29" s="7">
        <f>Inputs!X$35</f>
        <v>0</v>
      </c>
      <c r="Y29" s="7">
        <f>Inputs!Y$35</f>
        <v>0</v>
      </c>
      <c r="Z29" s="7">
        <f>Inputs!Z$35</f>
        <v>0</v>
      </c>
      <c r="AA29" s="7">
        <f>Inputs!AA$35</f>
        <v>0</v>
      </c>
      <c r="AB29" s="7">
        <f>Inputs!AB$35</f>
        <v>0</v>
      </c>
      <c r="AC29" s="7">
        <f>Inputs!AC$35</f>
        <v>0</v>
      </c>
    </row>
    <row r="30" spans="1:29" outlineLevel="2" x14ac:dyDescent="0.25">
      <c r="A30" s="11"/>
      <c r="B30" s="11"/>
      <c r="C30" s="18"/>
      <c r="D30" s="19"/>
      <c r="E30" s="12" t="str">
        <f>Inputs!E$36</f>
        <v xml:space="preserve">Consumer Price Index (with housing) (September) </v>
      </c>
      <c r="F30" s="7">
        <f>Inputs!F$36</f>
        <v>0</v>
      </c>
      <c r="G30" s="7" t="str">
        <f>Inputs!G$36</f>
        <v>Index</v>
      </c>
      <c r="H30" s="7"/>
      <c r="I30" s="7"/>
      <c r="J30" s="7">
        <f>Inputs!J$36</f>
        <v>0</v>
      </c>
      <c r="K30" s="7">
        <f>Inputs!K$36</f>
        <v>0</v>
      </c>
      <c r="L30" s="7">
        <f>Inputs!L$36</f>
        <v>0</v>
      </c>
      <c r="M30" s="7">
        <f>Inputs!M$36</f>
        <v>0</v>
      </c>
      <c r="N30" s="7">
        <f>Inputs!N$36</f>
        <v>0</v>
      </c>
      <c r="O30" s="7">
        <f>Inputs!O$36</f>
        <v>0</v>
      </c>
      <c r="P30" s="7">
        <f>Inputs!P$36</f>
        <v>0</v>
      </c>
      <c r="Q30" s="7">
        <f>Inputs!Q$36</f>
        <v>0</v>
      </c>
      <c r="R30" s="7">
        <f>Inputs!R$36</f>
        <v>0</v>
      </c>
      <c r="S30" s="7">
        <f>Inputs!S$36</f>
        <v>0</v>
      </c>
      <c r="T30" s="7">
        <f>Inputs!T$36</f>
        <v>0</v>
      </c>
      <c r="U30" s="7">
        <f>Inputs!U$36</f>
        <v>0</v>
      </c>
      <c r="V30" s="7">
        <f>Inputs!V$36</f>
        <v>0</v>
      </c>
      <c r="W30" s="7">
        <f>Inputs!W$36</f>
        <v>0</v>
      </c>
      <c r="X30" s="7">
        <f>Inputs!X$36</f>
        <v>0</v>
      </c>
      <c r="Y30" s="7">
        <f>Inputs!Y$36</f>
        <v>0</v>
      </c>
      <c r="Z30" s="7">
        <f>Inputs!Z$36</f>
        <v>0</v>
      </c>
      <c r="AA30" s="7">
        <f>Inputs!AA$36</f>
        <v>0</v>
      </c>
      <c r="AB30" s="7">
        <f>Inputs!AB$36</f>
        <v>0</v>
      </c>
      <c r="AC30" s="7">
        <f>Inputs!AC$36</f>
        <v>0</v>
      </c>
    </row>
    <row r="31" spans="1:29" outlineLevel="2" x14ac:dyDescent="0.25">
      <c r="A31" s="11"/>
      <c r="B31" s="11"/>
      <c r="C31" s="18"/>
      <c r="D31" s="19"/>
      <c r="E31" s="12" t="str">
        <f>Inputs!E$37</f>
        <v xml:space="preserve">Consumer Price Index (with housing) (October) </v>
      </c>
      <c r="F31" s="7">
        <f>Inputs!F$37</f>
        <v>0</v>
      </c>
      <c r="G31" s="7" t="str">
        <f>Inputs!G$37</f>
        <v>Index</v>
      </c>
      <c r="H31" s="7"/>
      <c r="I31" s="7"/>
      <c r="J31" s="7">
        <f>Inputs!J$37</f>
        <v>0</v>
      </c>
      <c r="K31" s="7">
        <f>Inputs!K$37</f>
        <v>0</v>
      </c>
      <c r="L31" s="7">
        <f>Inputs!L$37</f>
        <v>0</v>
      </c>
      <c r="M31" s="7">
        <f>Inputs!M$37</f>
        <v>0</v>
      </c>
      <c r="N31" s="7">
        <f>Inputs!N$37</f>
        <v>0</v>
      </c>
      <c r="O31" s="7">
        <f>Inputs!O$37</f>
        <v>0</v>
      </c>
      <c r="P31" s="7">
        <f>Inputs!P$37</f>
        <v>0</v>
      </c>
      <c r="Q31" s="7">
        <f>Inputs!Q$37</f>
        <v>0</v>
      </c>
      <c r="R31" s="7">
        <f>Inputs!R$37</f>
        <v>0</v>
      </c>
      <c r="S31" s="7">
        <f>Inputs!S$37</f>
        <v>0</v>
      </c>
      <c r="T31" s="7">
        <f>Inputs!T$37</f>
        <v>0</v>
      </c>
      <c r="U31" s="7">
        <f>Inputs!U$37</f>
        <v>0</v>
      </c>
      <c r="V31" s="7">
        <f>Inputs!V$37</f>
        <v>0</v>
      </c>
      <c r="W31" s="7">
        <f>Inputs!W$37</f>
        <v>0</v>
      </c>
      <c r="X31" s="7">
        <f>Inputs!X$37</f>
        <v>0</v>
      </c>
      <c r="Y31" s="7">
        <f>Inputs!Y$37</f>
        <v>0</v>
      </c>
      <c r="Z31" s="7">
        <f>Inputs!Z$37</f>
        <v>0</v>
      </c>
      <c r="AA31" s="7">
        <f>Inputs!AA$37</f>
        <v>0</v>
      </c>
      <c r="AB31" s="7">
        <f>Inputs!AB$37</f>
        <v>0</v>
      </c>
      <c r="AC31" s="7">
        <f>Inputs!AC$37</f>
        <v>0</v>
      </c>
    </row>
    <row r="32" spans="1:29" outlineLevel="2" x14ac:dyDescent="0.25">
      <c r="A32" s="11"/>
      <c r="B32" s="11"/>
      <c r="C32" s="18"/>
      <c r="D32" s="19"/>
      <c r="E32" s="12" t="str">
        <f>Inputs!E$38</f>
        <v xml:space="preserve">Consumer Price Index (with housing) (November) </v>
      </c>
      <c r="F32" s="7">
        <f>Inputs!F$38</f>
        <v>0</v>
      </c>
      <c r="G32" s="7" t="str">
        <f>Inputs!G$38</f>
        <v>Index</v>
      </c>
      <c r="H32" s="7"/>
      <c r="I32" s="7"/>
      <c r="J32" s="7">
        <f>Inputs!J$38</f>
        <v>0</v>
      </c>
      <c r="K32" s="7">
        <f>Inputs!K$38</f>
        <v>0</v>
      </c>
      <c r="L32" s="7">
        <f>Inputs!L$38</f>
        <v>0</v>
      </c>
      <c r="M32" s="7">
        <f>Inputs!M$38</f>
        <v>0</v>
      </c>
      <c r="N32" s="7">
        <f>Inputs!N$38</f>
        <v>0</v>
      </c>
      <c r="O32" s="7">
        <f>Inputs!O$38</f>
        <v>0</v>
      </c>
      <c r="P32" s="7">
        <f>Inputs!P$38</f>
        <v>0</v>
      </c>
      <c r="Q32" s="7">
        <f>Inputs!Q$38</f>
        <v>0</v>
      </c>
      <c r="R32" s="7">
        <f>Inputs!R$38</f>
        <v>0</v>
      </c>
      <c r="S32" s="7">
        <f>Inputs!S$38</f>
        <v>0</v>
      </c>
      <c r="T32" s="7">
        <f>Inputs!T$38</f>
        <v>0</v>
      </c>
      <c r="U32" s="7">
        <f>Inputs!U$38</f>
        <v>0</v>
      </c>
      <c r="V32" s="7">
        <f>Inputs!V$38</f>
        <v>0</v>
      </c>
      <c r="W32" s="7">
        <f>Inputs!W$38</f>
        <v>0</v>
      </c>
      <c r="X32" s="7">
        <f>Inputs!X$38</f>
        <v>0</v>
      </c>
      <c r="Y32" s="7">
        <f>Inputs!Y$38</f>
        <v>0</v>
      </c>
      <c r="Z32" s="7">
        <f>Inputs!Z$38</f>
        <v>0</v>
      </c>
      <c r="AA32" s="7">
        <f>Inputs!AA$38</f>
        <v>0</v>
      </c>
      <c r="AB32" s="7">
        <f>Inputs!AB$38</f>
        <v>0</v>
      </c>
      <c r="AC32" s="7">
        <f>Inputs!AC$38</f>
        <v>0</v>
      </c>
    </row>
    <row r="33" spans="1:29" outlineLevel="2" x14ac:dyDescent="0.25">
      <c r="A33" s="11"/>
      <c r="B33" s="11"/>
      <c r="C33" s="18"/>
      <c r="D33" s="19"/>
      <c r="E33" s="12" t="str">
        <f>Inputs!E$39</f>
        <v xml:space="preserve">Consumer Price Index (with housing) (December) </v>
      </c>
      <c r="F33" s="7">
        <f>Inputs!F$39</f>
        <v>0</v>
      </c>
      <c r="G33" s="7" t="str">
        <f>Inputs!G$39</f>
        <v>Index</v>
      </c>
      <c r="H33" s="7"/>
      <c r="I33" s="7"/>
      <c r="J33" s="7">
        <f>Inputs!J$39</f>
        <v>0</v>
      </c>
      <c r="K33" s="7">
        <f>Inputs!K$39</f>
        <v>0</v>
      </c>
      <c r="L33" s="7">
        <f>Inputs!L$39</f>
        <v>0</v>
      </c>
      <c r="M33" s="7">
        <f>Inputs!M$39</f>
        <v>0</v>
      </c>
      <c r="N33" s="7">
        <f>Inputs!N$39</f>
        <v>0</v>
      </c>
      <c r="O33" s="7">
        <f>Inputs!O$39</f>
        <v>0</v>
      </c>
      <c r="P33" s="7">
        <f>Inputs!P$39</f>
        <v>0</v>
      </c>
      <c r="Q33" s="7">
        <f>Inputs!Q$39</f>
        <v>0</v>
      </c>
      <c r="R33" s="7">
        <f>Inputs!R$39</f>
        <v>0</v>
      </c>
      <c r="S33" s="7">
        <f>Inputs!S$39</f>
        <v>0</v>
      </c>
      <c r="T33" s="7">
        <f>Inputs!T$39</f>
        <v>0</v>
      </c>
      <c r="U33" s="7">
        <f>Inputs!U$39</f>
        <v>0</v>
      </c>
      <c r="V33" s="7">
        <f>Inputs!V$39</f>
        <v>0</v>
      </c>
      <c r="W33" s="7">
        <f>Inputs!W$39</f>
        <v>0</v>
      </c>
      <c r="X33" s="7">
        <f>Inputs!X$39</f>
        <v>0</v>
      </c>
      <c r="Y33" s="7">
        <f>Inputs!Y$39</f>
        <v>0</v>
      </c>
      <c r="Z33" s="7">
        <f>Inputs!Z$39</f>
        <v>0</v>
      </c>
      <c r="AA33" s="7">
        <f>Inputs!AA$39</f>
        <v>0</v>
      </c>
      <c r="AB33" s="7">
        <f>Inputs!AB$39</f>
        <v>0</v>
      </c>
      <c r="AC33" s="7">
        <f>Inputs!AC$39</f>
        <v>0</v>
      </c>
    </row>
    <row r="34" spans="1:29" outlineLevel="2" x14ac:dyDescent="0.25">
      <c r="A34" s="11"/>
      <c r="B34" s="11"/>
      <c r="C34" s="18"/>
      <c r="D34" s="19"/>
      <c r="E34" s="12" t="str">
        <f>Inputs!E$40</f>
        <v xml:space="preserve">Consumer Price Index (with housing) (January) </v>
      </c>
      <c r="F34" s="7">
        <f>Inputs!F$40</f>
        <v>0</v>
      </c>
      <c r="G34" s="7" t="str">
        <f>Inputs!G$40</f>
        <v>Index</v>
      </c>
      <c r="H34" s="7"/>
      <c r="I34" s="7"/>
      <c r="J34" s="7">
        <f>Inputs!J$40</f>
        <v>0</v>
      </c>
      <c r="K34" s="7">
        <f>Inputs!K$40</f>
        <v>0</v>
      </c>
      <c r="L34" s="7">
        <f>Inputs!L$40</f>
        <v>0</v>
      </c>
      <c r="M34" s="7">
        <f>Inputs!M$40</f>
        <v>0</v>
      </c>
      <c r="N34" s="7">
        <f>Inputs!N$40</f>
        <v>0</v>
      </c>
      <c r="O34" s="7">
        <f>Inputs!O$40</f>
        <v>0</v>
      </c>
      <c r="P34" s="7">
        <f>Inputs!P$40</f>
        <v>0</v>
      </c>
      <c r="Q34" s="7">
        <f>Inputs!Q$40</f>
        <v>0</v>
      </c>
      <c r="R34" s="7">
        <f>Inputs!R$40</f>
        <v>0</v>
      </c>
      <c r="S34" s="7">
        <f>Inputs!S$40</f>
        <v>0</v>
      </c>
      <c r="T34" s="7">
        <f>Inputs!T$40</f>
        <v>0</v>
      </c>
      <c r="U34" s="7">
        <f>Inputs!U$40</f>
        <v>0</v>
      </c>
      <c r="V34" s="7">
        <f>Inputs!V$40</f>
        <v>0</v>
      </c>
      <c r="W34" s="7">
        <f>Inputs!W$40</f>
        <v>0</v>
      </c>
      <c r="X34" s="7">
        <f>Inputs!X$40</f>
        <v>0</v>
      </c>
      <c r="Y34" s="7">
        <f>Inputs!Y$40</f>
        <v>0</v>
      </c>
      <c r="Z34" s="7">
        <f>Inputs!Z$40</f>
        <v>0</v>
      </c>
      <c r="AA34" s="7">
        <f>Inputs!AA$40</f>
        <v>0</v>
      </c>
      <c r="AB34" s="7">
        <f>Inputs!AB$40</f>
        <v>0</v>
      </c>
      <c r="AC34" s="7">
        <f>Inputs!AC$40</f>
        <v>0</v>
      </c>
    </row>
    <row r="35" spans="1:29" outlineLevel="2" x14ac:dyDescent="0.25">
      <c r="A35" s="11"/>
      <c r="B35" s="11"/>
      <c r="C35" s="18"/>
      <c r="D35" s="19"/>
      <c r="E35" s="12" t="str">
        <f>Inputs!E$41</f>
        <v xml:space="preserve">Consumer Price Index (with housing) (February) </v>
      </c>
      <c r="F35" s="7">
        <f>Inputs!F$41</f>
        <v>0</v>
      </c>
      <c r="G35" s="7" t="str">
        <f>Inputs!G$41</f>
        <v>Index</v>
      </c>
      <c r="H35" s="7"/>
      <c r="I35" s="7"/>
      <c r="J35" s="7">
        <f>Inputs!J$41</f>
        <v>0</v>
      </c>
      <c r="K35" s="7">
        <f>Inputs!K$41</f>
        <v>0</v>
      </c>
      <c r="L35" s="7">
        <f>Inputs!L$41</f>
        <v>0</v>
      </c>
      <c r="M35" s="7">
        <f>Inputs!M$41</f>
        <v>0</v>
      </c>
      <c r="N35" s="7">
        <f>Inputs!N$41</f>
        <v>0</v>
      </c>
      <c r="O35" s="7">
        <f>Inputs!O$41</f>
        <v>0</v>
      </c>
      <c r="P35" s="7">
        <f>Inputs!P$41</f>
        <v>0</v>
      </c>
      <c r="Q35" s="7">
        <f>Inputs!Q$41</f>
        <v>0</v>
      </c>
      <c r="R35" s="7">
        <f>Inputs!R$41</f>
        <v>0</v>
      </c>
      <c r="S35" s="7">
        <f>Inputs!S$41</f>
        <v>0</v>
      </c>
      <c r="T35" s="7">
        <f>Inputs!T$41</f>
        <v>0</v>
      </c>
      <c r="U35" s="7">
        <f>Inputs!U$41</f>
        <v>0</v>
      </c>
      <c r="V35" s="7">
        <f>Inputs!V$41</f>
        <v>0</v>
      </c>
      <c r="W35" s="7">
        <f>Inputs!W$41</f>
        <v>0</v>
      </c>
      <c r="X35" s="7">
        <f>Inputs!X$41</f>
        <v>0</v>
      </c>
      <c r="Y35" s="7">
        <f>Inputs!Y$41</f>
        <v>0</v>
      </c>
      <c r="Z35" s="7">
        <f>Inputs!Z$41</f>
        <v>0</v>
      </c>
      <c r="AA35" s="7">
        <f>Inputs!AA$41</f>
        <v>0</v>
      </c>
      <c r="AB35" s="7">
        <f>Inputs!AB$41</f>
        <v>0</v>
      </c>
      <c r="AC35" s="7">
        <f>Inputs!AC$41</f>
        <v>0</v>
      </c>
    </row>
    <row r="36" spans="1:29" outlineLevel="2" x14ac:dyDescent="0.25">
      <c r="A36" s="11"/>
      <c r="B36" s="11"/>
      <c r="C36" s="18"/>
      <c r="D36" s="19"/>
      <c r="E36" s="12" t="str">
        <f>Inputs!E$42</f>
        <v xml:space="preserve">Consumer Price Index (with housing) (March) </v>
      </c>
      <c r="F36" s="7">
        <f>Inputs!F$42</f>
        <v>0</v>
      </c>
      <c r="G36" s="7" t="str">
        <f>Inputs!G$42</f>
        <v>Index</v>
      </c>
      <c r="H36" s="7"/>
      <c r="I36" s="7"/>
      <c r="J36" s="7">
        <f>Inputs!J$42</f>
        <v>0</v>
      </c>
      <c r="K36" s="7">
        <f>Inputs!K$42</f>
        <v>0</v>
      </c>
      <c r="L36" s="7">
        <f>Inputs!L$42</f>
        <v>0</v>
      </c>
      <c r="M36" s="7">
        <f>Inputs!M$42</f>
        <v>0</v>
      </c>
      <c r="N36" s="7">
        <f>Inputs!N$42</f>
        <v>0</v>
      </c>
      <c r="O36" s="7">
        <f>Inputs!O$42</f>
        <v>0</v>
      </c>
      <c r="P36" s="7">
        <f>Inputs!P$42</f>
        <v>0</v>
      </c>
      <c r="Q36" s="7">
        <f>Inputs!Q$42</f>
        <v>0</v>
      </c>
      <c r="R36" s="7">
        <f>Inputs!R$42</f>
        <v>0</v>
      </c>
      <c r="S36" s="7">
        <f>Inputs!S$42</f>
        <v>0</v>
      </c>
      <c r="T36" s="7">
        <f>Inputs!T$42</f>
        <v>0</v>
      </c>
      <c r="U36" s="7">
        <f>Inputs!U$42</f>
        <v>0</v>
      </c>
      <c r="V36" s="7">
        <f>Inputs!V$42</f>
        <v>0</v>
      </c>
      <c r="W36" s="7">
        <f>Inputs!W$42</f>
        <v>0</v>
      </c>
      <c r="X36" s="7">
        <f>Inputs!X$42</f>
        <v>0</v>
      </c>
      <c r="Y36" s="7">
        <f>Inputs!Y$42</f>
        <v>0</v>
      </c>
      <c r="Z36" s="7">
        <f>Inputs!Z$42</f>
        <v>0</v>
      </c>
      <c r="AA36" s="7">
        <f>Inputs!AA$42</f>
        <v>0</v>
      </c>
      <c r="AB36" s="7">
        <f>Inputs!AB$42</f>
        <v>0</v>
      </c>
      <c r="AC36" s="7">
        <f>Inputs!AC$42</f>
        <v>0</v>
      </c>
    </row>
    <row r="37" spans="1:29" outlineLevel="1" x14ac:dyDescent="0.25">
      <c r="E37" s="23" t="s">
        <v>293</v>
      </c>
      <c r="G37" s="23" t="s">
        <v>75</v>
      </c>
      <c r="H37" s="5"/>
      <c r="J37" s="5">
        <f t="shared" ref="J37:AC37" si="0">AVERAGE(J25:J36)</f>
        <v>0</v>
      </c>
      <c r="K37" s="5">
        <f t="shared" si="0"/>
        <v>0</v>
      </c>
      <c r="L37" s="5">
        <f t="shared" si="0"/>
        <v>0</v>
      </c>
      <c r="M37" s="5">
        <f t="shared" si="0"/>
        <v>0</v>
      </c>
      <c r="N37" s="5">
        <f t="shared" si="0"/>
        <v>0</v>
      </c>
      <c r="O37" s="5">
        <f t="shared" si="0"/>
        <v>0</v>
      </c>
      <c r="P37" s="5">
        <f t="shared" si="0"/>
        <v>0</v>
      </c>
      <c r="Q37" s="5">
        <f t="shared" si="0"/>
        <v>0</v>
      </c>
      <c r="R37" s="5">
        <f t="shared" si="0"/>
        <v>0</v>
      </c>
      <c r="S37" s="5">
        <f t="shared" si="0"/>
        <v>0</v>
      </c>
      <c r="T37" s="5">
        <f t="shared" si="0"/>
        <v>0</v>
      </c>
      <c r="U37" s="5">
        <f t="shared" si="0"/>
        <v>0</v>
      </c>
      <c r="V37" s="5">
        <f t="shared" si="0"/>
        <v>0</v>
      </c>
      <c r="W37" s="5">
        <f t="shared" si="0"/>
        <v>0</v>
      </c>
      <c r="X37" s="5">
        <f t="shared" si="0"/>
        <v>0</v>
      </c>
      <c r="Y37" s="5">
        <f t="shared" si="0"/>
        <v>0</v>
      </c>
      <c r="Z37" s="5">
        <f t="shared" si="0"/>
        <v>0</v>
      </c>
      <c r="AA37" s="5">
        <f t="shared" si="0"/>
        <v>0</v>
      </c>
      <c r="AB37" s="5">
        <f t="shared" si="0"/>
        <v>0</v>
      </c>
      <c r="AC37" s="5">
        <f t="shared" si="0"/>
        <v>0</v>
      </c>
    </row>
    <row r="40" spans="1:29" x14ac:dyDescent="0.25">
      <c r="B40" s="22" t="s">
        <v>294</v>
      </c>
    </row>
    <row r="41" spans="1:29" outlineLevel="1" x14ac:dyDescent="0.25">
      <c r="E41" s="23" t="str">
        <f t="shared" ref="E41:G41" si="1">E$21</f>
        <v>Consumer Price Index (with housing) - base year - FYA</v>
      </c>
      <c r="F41" s="5">
        <f t="shared" si="1"/>
        <v>0</v>
      </c>
      <c r="G41" s="23" t="str">
        <f t="shared" si="1"/>
        <v>Index</v>
      </c>
      <c r="H41" s="5"/>
    </row>
    <row r="42" spans="1:29" outlineLevel="1" x14ac:dyDescent="0.25">
      <c r="E42" s="23" t="str">
        <f t="shared" ref="E42:AC42" si="2">E$37</f>
        <v>Consumer Price Index (with housing) - FYA</v>
      </c>
      <c r="F42" s="5"/>
      <c r="G42" s="5" t="str">
        <f t="shared" si="2"/>
        <v>Index</v>
      </c>
      <c r="H42" s="5"/>
      <c r="I42" s="5"/>
      <c r="J42" s="5">
        <f t="shared" si="2"/>
        <v>0</v>
      </c>
      <c r="K42" s="5">
        <f t="shared" si="2"/>
        <v>0</v>
      </c>
      <c r="L42" s="5">
        <f t="shared" si="2"/>
        <v>0</v>
      </c>
      <c r="M42" s="5">
        <f t="shared" si="2"/>
        <v>0</v>
      </c>
      <c r="N42" s="5">
        <f t="shared" si="2"/>
        <v>0</v>
      </c>
      <c r="O42" s="5">
        <f t="shared" si="2"/>
        <v>0</v>
      </c>
      <c r="P42" s="5">
        <f t="shared" si="2"/>
        <v>0</v>
      </c>
      <c r="Q42" s="5">
        <f t="shared" si="2"/>
        <v>0</v>
      </c>
      <c r="R42" s="5">
        <f t="shared" si="2"/>
        <v>0</v>
      </c>
      <c r="S42" s="5">
        <f t="shared" si="2"/>
        <v>0</v>
      </c>
      <c r="T42" s="5">
        <f t="shared" si="2"/>
        <v>0</v>
      </c>
      <c r="U42" s="5">
        <f t="shared" si="2"/>
        <v>0</v>
      </c>
      <c r="V42" s="5">
        <f t="shared" si="2"/>
        <v>0</v>
      </c>
      <c r="W42" s="5">
        <f t="shared" si="2"/>
        <v>0</v>
      </c>
      <c r="X42" s="5">
        <f t="shared" si="2"/>
        <v>0</v>
      </c>
      <c r="Y42" s="5">
        <f t="shared" si="2"/>
        <v>0</v>
      </c>
      <c r="Z42" s="5">
        <f t="shared" si="2"/>
        <v>0</v>
      </c>
      <c r="AA42" s="5">
        <f t="shared" si="2"/>
        <v>0</v>
      </c>
      <c r="AB42" s="5">
        <f t="shared" si="2"/>
        <v>0</v>
      </c>
      <c r="AC42" s="5">
        <f t="shared" si="2"/>
        <v>0</v>
      </c>
    </row>
    <row r="43" spans="1:29" outlineLevel="1" x14ac:dyDescent="0.25">
      <c r="A43" s="11"/>
      <c r="B43" s="11"/>
      <c r="C43" s="18"/>
      <c r="D43" s="19"/>
      <c r="E43" s="12" t="s">
        <v>294</v>
      </c>
      <c r="F43" s="12"/>
      <c r="G43" s="12" t="s">
        <v>140</v>
      </c>
      <c r="H43" s="8"/>
      <c r="I43" s="12"/>
      <c r="J43" s="8">
        <f t="shared" ref="J43:AC43" si="3">IF($F41=0,0,J42/$F41)</f>
        <v>0</v>
      </c>
      <c r="K43" s="8">
        <f t="shared" si="3"/>
        <v>0</v>
      </c>
      <c r="L43" s="8">
        <f t="shared" si="3"/>
        <v>0</v>
      </c>
      <c r="M43" s="8">
        <f t="shared" si="3"/>
        <v>0</v>
      </c>
      <c r="N43" s="8">
        <f t="shared" si="3"/>
        <v>0</v>
      </c>
      <c r="O43" s="8">
        <f t="shared" si="3"/>
        <v>0</v>
      </c>
      <c r="P43" s="8">
        <f t="shared" si="3"/>
        <v>0</v>
      </c>
      <c r="Q43" s="8">
        <f t="shared" si="3"/>
        <v>0</v>
      </c>
      <c r="R43" s="8">
        <f t="shared" si="3"/>
        <v>0</v>
      </c>
      <c r="S43" s="8">
        <f t="shared" si="3"/>
        <v>0</v>
      </c>
      <c r="T43" s="8">
        <f t="shared" si="3"/>
        <v>0</v>
      </c>
      <c r="U43" s="8">
        <f t="shared" si="3"/>
        <v>0</v>
      </c>
      <c r="V43" s="8">
        <f t="shared" si="3"/>
        <v>0</v>
      </c>
      <c r="W43" s="8">
        <f t="shared" si="3"/>
        <v>0</v>
      </c>
      <c r="X43" s="8">
        <f t="shared" si="3"/>
        <v>0</v>
      </c>
      <c r="Y43" s="8">
        <f t="shared" si="3"/>
        <v>0</v>
      </c>
      <c r="Z43" s="8">
        <f t="shared" si="3"/>
        <v>0</v>
      </c>
      <c r="AA43" s="8">
        <f t="shared" si="3"/>
        <v>0</v>
      </c>
      <c r="AB43" s="8">
        <f t="shared" si="3"/>
        <v>0</v>
      </c>
      <c r="AC43" s="8">
        <f t="shared" si="3"/>
        <v>0</v>
      </c>
    </row>
    <row r="46" spans="1:29" x14ac:dyDescent="0.25">
      <c r="B46" s="22" t="s">
        <v>295</v>
      </c>
    </row>
    <row r="47" spans="1:29" outlineLevel="1" x14ac:dyDescent="0.25">
      <c r="E47" s="23" t="str">
        <f t="shared" ref="E47:AC47" si="4">E$37</f>
        <v>Consumer Price Index (with housing) - FYA</v>
      </c>
      <c r="F47" s="5"/>
      <c r="G47" s="5" t="str">
        <f t="shared" si="4"/>
        <v>Index</v>
      </c>
      <c r="H47" s="5"/>
      <c r="I47" s="5"/>
      <c r="J47" s="5">
        <f t="shared" si="4"/>
        <v>0</v>
      </c>
      <c r="K47" s="5">
        <f t="shared" si="4"/>
        <v>0</v>
      </c>
      <c r="L47" s="5">
        <f t="shared" si="4"/>
        <v>0</v>
      </c>
      <c r="M47" s="5">
        <f t="shared" si="4"/>
        <v>0</v>
      </c>
      <c r="N47" s="5">
        <f t="shared" si="4"/>
        <v>0</v>
      </c>
      <c r="O47" s="5">
        <f>O$37</f>
        <v>0</v>
      </c>
      <c r="P47" s="5">
        <f t="shared" si="4"/>
        <v>0</v>
      </c>
      <c r="Q47" s="5">
        <f t="shared" si="4"/>
        <v>0</v>
      </c>
      <c r="R47" s="5">
        <f t="shared" si="4"/>
        <v>0</v>
      </c>
      <c r="S47" s="5">
        <f t="shared" si="4"/>
        <v>0</v>
      </c>
      <c r="T47" s="5">
        <f t="shared" si="4"/>
        <v>0</v>
      </c>
      <c r="U47" s="5">
        <f t="shared" si="4"/>
        <v>0</v>
      </c>
      <c r="V47" s="5">
        <f t="shared" si="4"/>
        <v>0</v>
      </c>
      <c r="W47" s="5">
        <f t="shared" si="4"/>
        <v>0</v>
      </c>
      <c r="X47" s="5">
        <f t="shared" si="4"/>
        <v>0</v>
      </c>
      <c r="Y47" s="5">
        <f t="shared" si="4"/>
        <v>0</v>
      </c>
      <c r="Z47" s="5">
        <f t="shared" si="4"/>
        <v>0</v>
      </c>
      <c r="AA47" s="5">
        <f t="shared" si="4"/>
        <v>0</v>
      </c>
      <c r="AB47" s="5">
        <f t="shared" si="4"/>
        <v>0</v>
      </c>
      <c r="AC47" s="5">
        <f t="shared" si="4"/>
        <v>0</v>
      </c>
    </row>
    <row r="48" spans="1:29" outlineLevel="1" x14ac:dyDescent="0.25">
      <c r="A48" s="11"/>
      <c r="B48" s="11"/>
      <c r="C48" s="18"/>
      <c r="D48" s="19"/>
      <c r="E48" s="12" t="s">
        <v>295</v>
      </c>
      <c r="F48" s="12"/>
      <c r="G48" s="12" t="s">
        <v>140</v>
      </c>
      <c r="H48" s="8"/>
      <c r="I48" s="12"/>
      <c r="J48" s="8">
        <f t="shared" ref="J48:AC48" si="5">IF(I47=0,0,(J47-I47)/I47)</f>
        <v>0</v>
      </c>
      <c r="K48" s="8">
        <f t="shared" si="5"/>
        <v>0</v>
      </c>
      <c r="L48" s="8">
        <f t="shared" si="5"/>
        <v>0</v>
      </c>
      <c r="M48" s="8">
        <f t="shared" si="5"/>
        <v>0</v>
      </c>
      <c r="N48" s="8">
        <f t="shared" si="5"/>
        <v>0</v>
      </c>
      <c r="O48" s="8">
        <f>IF(N47=0,0,(O47-N47)/N47)</f>
        <v>0</v>
      </c>
      <c r="P48" s="8">
        <f>IF(O47=0,0,(P47-O47)/O47)</f>
        <v>0</v>
      </c>
      <c r="Q48" s="8">
        <f t="shared" si="5"/>
        <v>0</v>
      </c>
      <c r="R48" s="8">
        <f t="shared" si="5"/>
        <v>0</v>
      </c>
      <c r="S48" s="8">
        <f t="shared" si="5"/>
        <v>0</v>
      </c>
      <c r="T48" s="8">
        <f t="shared" si="5"/>
        <v>0</v>
      </c>
      <c r="U48" s="8">
        <f t="shared" si="5"/>
        <v>0</v>
      </c>
      <c r="V48" s="8">
        <f t="shared" si="5"/>
        <v>0</v>
      </c>
      <c r="W48" s="8">
        <f t="shared" si="5"/>
        <v>0</v>
      </c>
      <c r="X48" s="8">
        <f t="shared" si="5"/>
        <v>0</v>
      </c>
      <c r="Y48" s="8">
        <f t="shared" si="5"/>
        <v>0</v>
      </c>
      <c r="Z48" s="8">
        <f t="shared" si="5"/>
        <v>0</v>
      </c>
      <c r="AA48" s="8">
        <f t="shared" si="5"/>
        <v>0</v>
      </c>
      <c r="AB48" s="8">
        <f t="shared" si="5"/>
        <v>0</v>
      </c>
      <c r="AC48" s="8">
        <f t="shared" si="5"/>
        <v>0</v>
      </c>
    </row>
    <row r="53" spans="1:1" x14ac:dyDescent="0.25">
      <c r="A53" s="22" t="s">
        <v>269</v>
      </c>
    </row>
  </sheetData>
  <conditionalFormatting sqref="F2">
    <cfRule type="cellIs" dxfId="39" priority="4" stopIfTrue="1" operator="notEqual">
      <formula>0</formula>
    </cfRule>
    <cfRule type="cellIs" dxfId="38" priority="5" stopIfTrue="1" operator="equal">
      <formula>""</formula>
    </cfRule>
  </conditionalFormatting>
  <conditionalFormatting sqref="J3:AC3">
    <cfRule type="containsText" dxfId="37" priority="1" operator="containsText" text="Post Forecast">
      <formula>NOT(ISERROR(SEARCH("Post Forecast",J3)))</formula>
    </cfRule>
    <cfRule type="containsText" dxfId="36" priority="2" operator="containsText" text="Forecast">
      <formula>NOT(ISERROR(SEARCH("Forecast",J3)))</formula>
    </cfRule>
    <cfRule type="containsText" dxfId="35" priority="3" operator="containsText" text="Pre Fcst">
      <formula>NOT(ISERROR(SEARCH("Pre Fcst",J3)))</formula>
    </cfRule>
  </conditionalFormatting>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[XXX]&amp;CSheet:&amp;A&amp;RSTRICTLY CONFIDENTIAL</oddHeader>
    <oddFooter>&amp;L&amp;F ( Printed on &amp;D at &amp;T )&amp;RPage &amp;P of &amp;N</oddFooter>
  </headerFooter>
  <customProperties>
    <customPr name="MMSheetType"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D1517-B60C-421E-8608-027AEAD2C70B}">
  <sheetPr>
    <outlinePr summaryBelow="0" summaryRight="0"/>
  </sheetPr>
  <dimension ref="A1:AC16"/>
  <sheetViews>
    <sheetView zoomScale="80" zoomScaleNormal="80" workbookViewId="0"/>
  </sheetViews>
  <sheetFormatPr defaultColWidth="15.1796875" defaultRowHeight="13.15" outlineLevelRow="1" x14ac:dyDescent="0.25"/>
  <cols>
    <col min="1" max="2" width="1.453125" style="22" customWidth="1"/>
    <col min="3" max="3" width="1.453125" style="34" customWidth="1"/>
    <col min="4" max="4" width="1.453125" style="46" customWidth="1"/>
    <col min="5" max="5" width="62.453125" style="23" bestFit="1" customWidth="1"/>
    <col min="6" max="8" width="14.81640625" style="23" customWidth="1"/>
    <col min="9" max="9" width="3.453125" style="23" customWidth="1"/>
    <col min="10" max="29" width="14.81640625" style="23" customWidth="1"/>
    <col min="30" max="16384" width="15.1796875" style="23"/>
  </cols>
  <sheetData>
    <row r="1" spans="1:29" s="33" customFormat="1" ht="30.75" x14ac:dyDescent="0.25">
      <c r="A1" s="29" t="str">
        <f ca="1" xml:space="preserve"> RIGHT(CELL("filename", A1), LEN(CELL("filename", A1)) - SEARCH("]", CELL("filename", A1)))</f>
        <v>Financing</v>
      </c>
      <c r="B1" s="29"/>
    </row>
    <row r="2" spans="1:29" s="37" customFormat="1" x14ac:dyDescent="0.25">
      <c r="A2" s="32"/>
      <c r="B2" s="32"/>
      <c r="C2" s="42"/>
      <c r="D2" s="45"/>
      <c r="E2" s="25" t="s">
        <v>54</v>
      </c>
      <c r="F2" s="41">
        <v>0</v>
      </c>
      <c r="G2" s="39" t="s">
        <v>55</v>
      </c>
      <c r="H2" s="25"/>
      <c r="I2" s="25"/>
      <c r="J2" s="15">
        <f>Time!J$80</f>
        <v>40999</v>
      </c>
      <c r="K2" s="15">
        <f>Time!K$80</f>
        <v>41364</v>
      </c>
      <c r="L2" s="15">
        <f>Time!L$80</f>
        <v>41729</v>
      </c>
      <c r="M2" s="15">
        <f>Time!M$80</f>
        <v>42094</v>
      </c>
      <c r="N2" s="15">
        <f>Time!N$80</f>
        <v>42460</v>
      </c>
      <c r="O2" s="15">
        <f>Time!O$80</f>
        <v>42825</v>
      </c>
      <c r="P2" s="15">
        <f>Time!P$80</f>
        <v>43190</v>
      </c>
      <c r="Q2" s="15">
        <f>Time!Q$80</f>
        <v>43555</v>
      </c>
      <c r="R2" s="15">
        <f>Time!R$80</f>
        <v>43921</v>
      </c>
      <c r="S2" s="15">
        <f>Time!S$80</f>
        <v>44286</v>
      </c>
      <c r="T2" s="15">
        <f>Time!T$80</f>
        <v>44651</v>
      </c>
      <c r="U2" s="15">
        <f>Time!U$80</f>
        <v>45016</v>
      </c>
      <c r="V2" s="15">
        <f>Time!V$80</f>
        <v>45382</v>
      </c>
      <c r="W2" s="15">
        <f>Time!W$80</f>
        <v>45747</v>
      </c>
      <c r="X2" s="15">
        <f>Time!X$80</f>
        <v>46112</v>
      </c>
      <c r="Y2" s="15">
        <f>Time!Y$80</f>
        <v>46477</v>
      </c>
      <c r="Z2" s="15">
        <f>Time!Z$80</f>
        <v>46843</v>
      </c>
      <c r="AA2" s="15">
        <f>Time!AA$80</f>
        <v>47208</v>
      </c>
      <c r="AB2" s="15">
        <f>Time!AB$80</f>
        <v>47573</v>
      </c>
      <c r="AC2" s="15">
        <f>Time!AC$80</f>
        <v>47938</v>
      </c>
    </row>
    <row r="3" spans="1:29" s="31" customFormat="1" x14ac:dyDescent="0.25">
      <c r="A3" s="32"/>
      <c r="B3" s="32"/>
      <c r="C3" s="42"/>
      <c r="D3" s="45"/>
      <c r="E3" s="40" t="s">
        <v>56</v>
      </c>
      <c r="F3" s="38"/>
      <c r="G3" s="39"/>
      <c r="H3" s="25"/>
      <c r="I3" s="25"/>
      <c r="J3" s="14" t="str">
        <f>Time!J$86</f>
        <v>Pre Fcst</v>
      </c>
      <c r="K3" s="14" t="str">
        <f>Time!K$86</f>
        <v>Pre Fcst</v>
      </c>
      <c r="L3" s="14" t="str">
        <f>Time!L$86</f>
        <v>Pre Fcst</v>
      </c>
      <c r="M3" s="14" t="str">
        <f>Time!M$86</f>
        <v>Pre Fcst</v>
      </c>
      <c r="N3" s="14" t="str">
        <f>Time!N$86</f>
        <v>Pre Fcst</v>
      </c>
      <c r="O3" s="14" t="str">
        <f>Time!O$86</f>
        <v>Pre Fcst</v>
      </c>
      <c r="P3" s="14" t="str">
        <f>Time!P$86</f>
        <v>Pre Fcst</v>
      </c>
      <c r="Q3" s="14" t="str">
        <f>Time!Q$86</f>
        <v>Pre Fcst</v>
      </c>
      <c r="R3" s="14" t="str">
        <f>Time!R$86</f>
        <v>Pre Fcst</v>
      </c>
      <c r="S3" s="14" t="str">
        <f>Time!S$86</f>
        <v>Pre Fcst</v>
      </c>
      <c r="T3" s="14" t="str">
        <f>Time!T$86</f>
        <v>Pre Fcst</v>
      </c>
      <c r="U3" s="14" t="str">
        <f>Time!U$86</f>
        <v>Pre Fcst</v>
      </c>
      <c r="V3" s="14" t="str">
        <f>Time!V$86</f>
        <v>Pre Fcst</v>
      </c>
      <c r="W3" s="14" t="str">
        <f>Time!W$86</f>
        <v>Forecast</v>
      </c>
      <c r="X3" s="14" t="str">
        <f>Time!X$86</f>
        <v>Forecast</v>
      </c>
      <c r="Y3" s="14" t="str">
        <f>Time!Y$86</f>
        <v>Forecast</v>
      </c>
      <c r="Z3" s="14" t="str">
        <f>Time!Z$86</f>
        <v>Forecast</v>
      </c>
      <c r="AA3" s="14" t="str">
        <f>Time!AA$86</f>
        <v>Forecast</v>
      </c>
      <c r="AB3" s="14" t="str">
        <f>Time!AB$86</f>
        <v>Forecast</v>
      </c>
      <c r="AC3" s="14" t="str">
        <f>Time!AC$86</f>
        <v>Post Fcst</v>
      </c>
    </row>
    <row r="4" spans="1:29" s="43" customFormat="1" x14ac:dyDescent="0.25">
      <c r="A4" s="32"/>
      <c r="B4" s="32"/>
      <c r="C4" s="42"/>
      <c r="D4" s="45"/>
      <c r="E4" s="25" t="s">
        <v>57</v>
      </c>
      <c r="F4" s="38"/>
      <c r="G4" s="39"/>
      <c r="H4" s="25"/>
      <c r="I4" s="25"/>
      <c r="J4" s="13">
        <f>Time!J$90</f>
        <v>1</v>
      </c>
      <c r="K4" s="13">
        <f>Time!K$90</f>
        <v>2</v>
      </c>
      <c r="L4" s="13">
        <f>Time!L$90</f>
        <v>3</v>
      </c>
      <c r="M4" s="13">
        <f>Time!M$90</f>
        <v>4</v>
      </c>
      <c r="N4" s="13">
        <f>Time!N$90</f>
        <v>5</v>
      </c>
      <c r="O4" s="13">
        <f>Time!O$90</f>
        <v>6</v>
      </c>
      <c r="P4" s="13">
        <f>Time!P$90</f>
        <v>7</v>
      </c>
      <c r="Q4" s="13">
        <f>Time!Q$90</f>
        <v>8</v>
      </c>
      <c r="R4" s="13">
        <f>Time!R$90</f>
        <v>9</v>
      </c>
      <c r="S4" s="13">
        <f>Time!S$90</f>
        <v>10</v>
      </c>
      <c r="T4" s="13">
        <f>Time!T$90</f>
        <v>11</v>
      </c>
      <c r="U4" s="13">
        <f>Time!U$90</f>
        <v>12</v>
      </c>
      <c r="V4" s="13">
        <f>Time!V$90</f>
        <v>13</v>
      </c>
      <c r="W4" s="13">
        <f>Time!W$90</f>
        <v>14</v>
      </c>
      <c r="X4" s="13">
        <f>Time!X$90</f>
        <v>15</v>
      </c>
      <c r="Y4" s="13">
        <f>Time!Y$90</f>
        <v>16</v>
      </c>
      <c r="Z4" s="13">
        <f>Time!Z$90</f>
        <v>17</v>
      </c>
      <c r="AA4" s="13">
        <f>Time!AA$90</f>
        <v>18</v>
      </c>
      <c r="AB4" s="13">
        <f>Time!AB$90</f>
        <v>19</v>
      </c>
      <c r="AC4" s="13">
        <f>Time!AC$90</f>
        <v>20</v>
      </c>
    </row>
    <row r="5" spans="1:29" s="31" customFormat="1" x14ac:dyDescent="0.25">
      <c r="A5" s="32"/>
      <c r="B5" s="32"/>
      <c r="C5" s="42"/>
      <c r="D5" s="45"/>
      <c r="F5" s="26" t="s">
        <v>58</v>
      </c>
      <c r="G5" s="26" t="s">
        <v>59</v>
      </c>
      <c r="H5" s="26" t="s">
        <v>296</v>
      </c>
      <c r="I5" s="25"/>
      <c r="J5" s="13">
        <f>Time!J$96</f>
        <v>0</v>
      </c>
      <c r="K5" s="13">
        <f>Time!K$96</f>
        <v>0</v>
      </c>
      <c r="L5" s="13">
        <f>Time!L$96</f>
        <v>0</v>
      </c>
      <c r="M5" s="13">
        <f>Time!M$96</f>
        <v>0</v>
      </c>
      <c r="N5" s="13">
        <f>Time!N$96</f>
        <v>0</v>
      </c>
      <c r="O5" s="13">
        <f>Time!O$96</f>
        <v>0</v>
      </c>
      <c r="P5" s="13">
        <f>Time!P$96</f>
        <v>0</v>
      </c>
      <c r="Q5" s="13">
        <f>Time!Q$96</f>
        <v>0</v>
      </c>
      <c r="R5" s="13">
        <f>Time!R$96</f>
        <v>0</v>
      </c>
      <c r="S5" s="13">
        <f>Time!S$96</f>
        <v>0</v>
      </c>
      <c r="T5" s="13">
        <f>Time!T$96</f>
        <v>0</v>
      </c>
      <c r="U5" s="13">
        <f>Time!U$96</f>
        <v>0</v>
      </c>
      <c r="V5" s="13">
        <f>Time!V$96</f>
        <v>0</v>
      </c>
      <c r="W5" s="13">
        <f>Time!W$96</f>
        <v>0</v>
      </c>
      <c r="X5" s="13">
        <f>Time!X$96</f>
        <v>0</v>
      </c>
      <c r="Y5" s="13">
        <f>Time!Y$96</f>
        <v>0</v>
      </c>
      <c r="Z5" s="13">
        <f>Time!Z$96</f>
        <v>0</v>
      </c>
      <c r="AA5" s="13">
        <f>Time!AA$96</f>
        <v>0</v>
      </c>
      <c r="AB5" s="13">
        <f>Time!AB$96</f>
        <v>0</v>
      </c>
      <c r="AC5" s="13">
        <f>Time!AC$96</f>
        <v>0</v>
      </c>
    </row>
    <row r="6" spans="1:29" s="44" customFormat="1" x14ac:dyDescent="0.25">
      <c r="A6" s="22"/>
      <c r="B6" s="22"/>
      <c r="C6" s="34"/>
      <c r="F6" s="22"/>
      <c r="G6" s="22"/>
      <c r="H6" s="22"/>
    </row>
    <row r="8" spans="1:29" x14ac:dyDescent="0.25">
      <c r="B8" s="22" t="s">
        <v>297</v>
      </c>
    </row>
    <row r="9" spans="1:29" outlineLevel="1" x14ac:dyDescent="0.25">
      <c r="A9" s="11"/>
      <c r="B9" s="11"/>
      <c r="C9" s="18"/>
      <c r="D9" s="19"/>
      <c r="E9" s="12" t="str">
        <f>Inputs!E$173</f>
        <v>Real WACC CPI(H) deflated</v>
      </c>
      <c r="F9" s="12">
        <f>Inputs!F$173</f>
        <v>0</v>
      </c>
      <c r="G9" s="12" t="str">
        <f>Inputs!G$173</f>
        <v>%</v>
      </c>
      <c r="H9" s="2"/>
    </row>
    <row r="10" spans="1:29" outlineLevel="1" x14ac:dyDescent="0.25">
      <c r="A10" s="11"/>
      <c r="B10" s="11"/>
      <c r="C10" s="18"/>
      <c r="D10" s="19"/>
      <c r="E10" s="12" t="str">
        <f>Inputs!E$174</f>
        <v>Financing cost index</v>
      </c>
      <c r="F10" s="7">
        <f>Inputs!F$174</f>
        <v>0</v>
      </c>
      <c r="G10" s="7" t="str">
        <f>Inputs!G$174</f>
        <v>Index</v>
      </c>
      <c r="H10" s="7"/>
      <c r="I10" s="7"/>
      <c r="J10" s="7">
        <f>Inputs!J$174</f>
        <v>0</v>
      </c>
      <c r="K10" s="7">
        <f>Inputs!K$174</f>
        <v>0</v>
      </c>
      <c r="L10" s="7">
        <f>Inputs!L$174</f>
        <v>0</v>
      </c>
      <c r="M10" s="7">
        <f>Inputs!M$174</f>
        <v>0</v>
      </c>
      <c r="N10" s="7">
        <f>Inputs!N$174</f>
        <v>0</v>
      </c>
      <c r="O10" s="7">
        <f>Inputs!O$174</f>
        <v>0</v>
      </c>
      <c r="P10" s="7">
        <f>Inputs!P$174</f>
        <v>0</v>
      </c>
      <c r="Q10" s="7">
        <f>Inputs!Q$174</f>
        <v>0</v>
      </c>
      <c r="R10" s="7">
        <f>Inputs!R$174</f>
        <v>0</v>
      </c>
      <c r="S10" s="7">
        <f>Inputs!S$174</f>
        <v>0</v>
      </c>
      <c r="T10" s="7">
        <f>Inputs!T$174</f>
        <v>0</v>
      </c>
      <c r="U10" s="7">
        <f>Inputs!U$174</f>
        <v>0</v>
      </c>
      <c r="V10" s="7">
        <f>Inputs!V$174</f>
        <v>0</v>
      </c>
      <c r="W10" s="7">
        <f>Inputs!W$174</f>
        <v>0</v>
      </c>
      <c r="X10" s="7">
        <f>Inputs!X$174</f>
        <v>0</v>
      </c>
      <c r="Y10" s="7">
        <f>Inputs!Y$174</f>
        <v>0</v>
      </c>
      <c r="Z10" s="7">
        <f>Inputs!Z$174</f>
        <v>0</v>
      </c>
      <c r="AA10" s="7">
        <f>Inputs!AA$174</f>
        <v>0</v>
      </c>
      <c r="AB10" s="7">
        <f>Inputs!AB$174</f>
        <v>0</v>
      </c>
      <c r="AC10" s="7">
        <f>Inputs!AC$174</f>
        <v>0</v>
      </c>
    </row>
    <row r="11" spans="1:29" outlineLevel="1" x14ac:dyDescent="0.25">
      <c r="A11" s="11"/>
      <c r="B11" s="11"/>
      <c r="C11" s="18"/>
      <c r="D11" s="19"/>
      <c r="E11" s="12" t="s">
        <v>297</v>
      </c>
      <c r="F11" s="12"/>
      <c r="G11" s="12" t="s">
        <v>298</v>
      </c>
      <c r="H11" s="7"/>
      <c r="I11" s="12"/>
      <c r="J11" s="7">
        <f t="shared" ref="J11:AC11" si="0">(1+$F9)^J10</f>
        <v>1</v>
      </c>
      <c r="K11" s="7">
        <f t="shared" si="0"/>
        <v>1</v>
      </c>
      <c r="L11" s="7">
        <f t="shared" si="0"/>
        <v>1</v>
      </c>
      <c r="M11" s="7">
        <f t="shared" si="0"/>
        <v>1</v>
      </c>
      <c r="N11" s="7">
        <f t="shared" si="0"/>
        <v>1</v>
      </c>
      <c r="O11" s="7">
        <f t="shared" si="0"/>
        <v>1</v>
      </c>
      <c r="P11" s="7">
        <f t="shared" si="0"/>
        <v>1</v>
      </c>
      <c r="Q11" s="7">
        <f t="shared" si="0"/>
        <v>1</v>
      </c>
      <c r="R11" s="7">
        <f t="shared" si="0"/>
        <v>1</v>
      </c>
      <c r="S11" s="7">
        <f t="shared" si="0"/>
        <v>1</v>
      </c>
      <c r="T11" s="7">
        <f t="shared" si="0"/>
        <v>1</v>
      </c>
      <c r="U11" s="7">
        <f t="shared" si="0"/>
        <v>1</v>
      </c>
      <c r="V11" s="7">
        <f t="shared" si="0"/>
        <v>1</v>
      </c>
      <c r="W11" s="7">
        <f t="shared" si="0"/>
        <v>1</v>
      </c>
      <c r="X11" s="7">
        <f t="shared" si="0"/>
        <v>1</v>
      </c>
      <c r="Y11" s="7">
        <f t="shared" si="0"/>
        <v>1</v>
      </c>
      <c r="Z11" s="7">
        <f t="shared" si="0"/>
        <v>1</v>
      </c>
      <c r="AA11" s="7">
        <f t="shared" si="0"/>
        <v>1</v>
      </c>
      <c r="AB11" s="7">
        <f t="shared" si="0"/>
        <v>1</v>
      </c>
      <c r="AC11" s="7">
        <f t="shared" si="0"/>
        <v>1</v>
      </c>
    </row>
    <row r="16" spans="1:29" x14ac:dyDescent="0.25">
      <c r="A16" s="22" t="s">
        <v>269</v>
      </c>
    </row>
  </sheetData>
  <conditionalFormatting sqref="F2">
    <cfRule type="cellIs" dxfId="34" priority="7" stopIfTrue="1" operator="notEqual">
      <formula>0</formula>
    </cfRule>
    <cfRule type="cellIs" dxfId="33" priority="8" stopIfTrue="1" operator="equal">
      <formula>""</formula>
    </cfRule>
  </conditionalFormatting>
  <conditionalFormatting sqref="J3:AC3">
    <cfRule type="containsText" dxfId="32" priority="1" operator="containsText" text="Post Forecast">
      <formula>NOT(ISERROR(SEARCH("Post Forecast",J3)))</formula>
    </cfRule>
    <cfRule type="containsText" dxfId="31" priority="2" operator="containsText" text="Forecast">
      <formula>NOT(ISERROR(SEARCH("Forecast",J3)))</formula>
    </cfRule>
    <cfRule type="containsText" dxfId="30" priority="3" operator="containsText" text="Pre Fcst">
      <formula>NOT(ISERROR(SEARCH("Pre Fcst",J3)))</formula>
    </cfRule>
  </conditionalFormatting>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[XXX]&amp;CSheet:&amp;A&amp;RSTRICTLY CONFIDENTIAL</oddHeader>
    <oddFooter>&amp;L&amp;F ( Printed on &amp;D at &amp;T )&amp;RPage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odelMaker><![CDATA[{
  "$id": "1",
  "$type": "ModelMaker.Models.Project, ModelMaker",
  "CanShowCompletionItems": true,
  "HistoricResults": null,
  "HasMultipleTimelines": false,
  "Dimensions": {
    "$type": "ModelMakerEngine.MMDimensions, ModelMakerEngine",
    "$values": [
      {
        "$id": "2",
        "$type": "ModelMakerEngine.MMDimension, ModelMakerEngine",
        "Elements": {
          "$type": "ModelMakerEngine.MMElements, ModelMakerEngine",
          "$values": [
            {
              "$id": "3",
              "$type": "ModelMakerEngine.MMElement, ModelMakerEngine",
              "Parent": {
                "$ref": "2"
              },
              "Name": "April"
            },
            {
              "$id": "4",
              "$type": "ModelMakerEngine.MMElement, ModelMakerEngine",
              "Parent": {
                "$ref": "2"
              },
              "Name": "May"
            },
            {
              "$id": "5",
              "$type": "ModelMakerEngine.MMElement, ModelMakerEngine",
              "Parent": {
                "$ref": "2"
              },
              "Name": "June"
            },
            {
              "$id": "6",
              "$type": "ModelMakerEngine.MMElement, ModelMakerEngine",
              "Parent": {
                "$ref": "2"
              },
              "Name": "July"
            },
            {
              "$id": "7",
              "$type": "ModelMakerEngine.MMElement, ModelMakerEngine",
              "Parent": {
                "$ref": "2"
              },
              "Name": "August"
            },
            {
              "$id": "8",
              "$type": "ModelMakerEngine.MMElement, ModelMakerEngine",
              "Parent": {
                "$ref": "2"
              },
              "Name": "September"
            },
            {
              "$id": "9",
              "$type": "ModelMakerEngine.MMElement, ModelMakerEngine",
              "Parent": {
                "$ref": "2"
              },
              "Name": "October"
            },
            {
              "$id": "10",
              "$type": "ModelMakerEngine.MMElement, ModelMakerEngine",
              "Parent": {
                "$ref": "2"
              },
              "Name": "November"
            },
            {
              "$id": "11",
              "$type": "ModelMakerEngine.MMElement, ModelMakerEngine",
              "Parent": {
                "$ref": "2"
              },
              "Name": "December"
            },
            {
              "$id": "12",
              "$type": "ModelMakerEngine.MMElement, ModelMakerEngine",
              "Parent": {
                "$ref": "2"
              },
              "Name": "January"
            },
            {
              "$id": "13",
              "$type": "ModelMakerEngine.MMElement, ModelMakerEngine",
              "Parent": {
                "$ref": "2"
              },
              "Name": "February"
            },
            {
              "$id": "14",
              "$type": "ModelMakerEngine.MMElement, ModelMakerEngine",
              "Parent": {
                "$ref": "2"
              },
              "Name": "March"
            }
          ]
        },
        "Name": "Months",
        "AlternativesOrSegments": 2,
        "ElementsAsInputs": false
      },
      {
        "$id": "15",
        "$type": "ModelMakerEngine.MMDimension, ModelMakerEngine",
        "Elements": {
          "$type": "ModelMakerEngine.MMElements, ModelMakerEngine",
          "$values": [
            {
              "$id": "16",
              "$type": "ModelMakerEngine.MMElement, ModelMakerEngine",
              "Parent": {
                "$ref": "15"
              },
              "Name": "WR"
            },
            {
              "$id": "17",
              "$type": "ModelMakerEngine.MMElement, ModelMakerEngine",
              "Parent": {
                "$ref": "15"
              },
              "Name": "WN+"
            },
            {
              "$id": "18",
              "$type": "ModelMakerEngine.MMElement, ModelMakerEngine",
              "Parent": {
                "$ref": "15"
              },
              "Name": "WWN+"
            },
            {
              "$id": "19",
              "$type": "ModelMakerEngine.MMElement, ModelMakerEngine",
              "Parent": {
                "$ref": "15"
              },
              "Name": "BIO"
            },
            {
              "$id": "20",
              "$type": "ModelMakerEngine.MMElement, ModelMakerEngine",
              "Parent": {
                "$ref": "15"
              },
              "Name": "ADDN1"
            },
            {
              "$id": "21",
              "$type": "ModelMakerEngine.MMElement, ModelMakerEngine",
              "Parent": {
                "$ref": "15"
              },
              "Name": "ADDN2"
            }
          ]
        },
        "Name": "Price controls",
        "AlternativesOrSegments": 2,
        "ElementsAsInputs": false
      },
      {
        "$id": "22",
        "$type": "ModelMakerEngine.MMDimension, ModelMakerEngine",
        "Elements": {
          "$type": "ModelMakerEngine.MMElements, ModelMakerEngine",
          "$values": [
            {
              "$id": "23",
              "$type": "ModelMakerEngine.MMElement, ModelMakerEngine",
              "Parent": {
                "$ref": "22"
              },
              "Name": "Q2"
            },
            {
              "$id": "24",
              "$type": "ModelMakerEngine.MMElement, ModelMakerEngine",
              "Parent": {
                "$ref": "22"
              },
              "Name": "Q3"
            },
            {
              "$id": "25",
              "$type": "ModelMakerEngine.MMElement, ModelMakerEngine",
              "Parent": {
                "$ref": "22"
              },
              "Name": "Q4"
            },
            {
              "$id": "26",
              "$type": "ModelMakerEngine.MMElement, ModelMakerEngine",
              "Parent": {
                "$ref": "22"
              },
              "Name": "Q1"
            }
          ]
        },
        "Name": "FY Quarters",
        "AlternativesOrSegments": 2,
        "ElementsAsInputs": false
      }
    ]
  },
  "HasDimensions": true,
  "DefaultUnit": {
    "$id": "27",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FileVersion": 2,
  "FilePath": "C:\\Users\\Robert.Mellon\\OneDrive - OFWAT\\Costs\\Models\\True-ups feeder model\\RPE feeder v2.0.obz",
  "Nodes": {
    "$type": "ModelMaker.Models.ProjectItemSet`1[[ModelMakerEngine.INode, ModelMakerEngine]], ModelMaker",
    "$values": [
      {
        "$id": "28",
        "$type": "ModelMaker.GroupNode, ModelMaker",
        "TabOrHeaderColour": "",
        "CollapsedByDefault": false,
        "Comment": "",
        "NameOfGroup": null,
        "YPosition": 0,
        "Folded": false,
        "Font": null,
        "Children": {
          "$type": "ModelMaker.GroupNodeChildCollection, ModelMaker",
          "$values": []
        },
        "AllowAddChildren": true,
        "AllowRemoveChildren": true,
        "IsImported": false,
        "IsChecksGroup": false,
        "IsAlertsGroup": false,
        "IsChecksAndAlertsGroup": false,
        "IsUnallocatedGroup": true,
        "IsInputsGroup": false,
        "IsFlag": false,
        "IsTimeAndFlagsGroup": false,
        "DimensionsAcross": {
          "$type": "ModelMakerEngine.MMDimensions, ModelMakerEngine",
          "$values": []
        },
        "TimeAxis": 0,
        "IndexInParent": 0,
        "HasOneSheetPerElem": false,
        "OneSheetPerElem": null,
        "Name": "Unallocated",
        "DisplayName": "Unallocate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9",
        "$type": "ModelMaker.GroupNode, ModelMaker",
        "TabOrHeaderColour": "",
        "CollapsedByDefault": false,
        "Comment": "",
        "NameOfGroup": null,
        "YPosition": 0,
        "Folded": false,
        "Font": null,
        "Children": {
          "$type": "ModelMaker.GroupNodeChildCollection, ModelMaker",
          "$values": [
            {
              "$id": "30",
              "$type": "ModelMaker.GroupNode, ModelMaker",
              "TabOrHeaderColour": "",
              "CollapsedByDefault": false,
              "Comment": "",
              "NameOfGroup": "Inputs",
              "YPosition": 0,
              "Folded": true,
              "Font": null,
              "Children": {
                "$type": "ModelMaker.GroupNodeChildCollection, ModelMaker",
                "$values": [
                  {
                    "$id": "3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true,
                    "UniqueID": "10861e49-50be-4606-80f5-c8012bd6d71f",
                    "Dimensions": {
                      "$type": "ModelMakerEngine.MMDimensions, ModelMakerEngine",
                      "$values": []
                    },
                    "EquationOBXInternal": "40634",
                    "NameOfGroup": "Inputs",
                    "EquationToParse": "40634",
                    "MostRecentExpectedUnitErrors": null,
                    "Units": {
                      "$id": "32",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Start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7,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true,
                    "UniqueID": "92741e9a-9438-4e41-9bc0-574ea5b5a3fe",
                    "Dimensions": {
                      "$type": "ModelMakerEngine.MMDimensions, ModelMakerEngine",
                      "$values": []
                    },
                    "EquationOBXInternal": "3",
                    "NameOfGroup": "Inputs",
                    "EquationToParse": "3",
                    "MostRecentExpectedUnitErrors": null,
                    "Units": {
                      "$id": "34",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inancial year end month",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6,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da2c56f1-4019-4f89-98bc-c1ab68867ad1",
                    "Dimensions": {
                      "$type": "ModelMakerEngine.MMDimensions, ModelMakerEngine",
                      "$values": []
                    },
                    "EquationOBXInternal": "45747",
                    "NameOfGroup": "Inputs",
                    "EquationToParse": "45747",
                    "MostRecentExpectedUnitErrors": null,
                    "Units": {
                      "$id": "36",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Last pre forecast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0a5512ea-756c-46db-91fe-2e01883aa6ea",
                    "Dimensions": {
                      "$type": "ModelMakerEngine.MMDimensions, ModelMakerEngine",
                      "$values": []
                    },
                    "EquationOBXInternal": "47573",
                    "NameOfGroup": "Inputs",
                    "EquationToParse": "47573",
                    "MostRecentExpectedUnitErrors": null,
                    "Units": {
                      "$id": "38",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Forecast end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true,
                    "UniqueID": "df6f364a-aa9e-471b-a358-02f206a710fc",
                    "Dimensions": {
                      "$type": "ModelMakerEngine.MMDimensions, ModelMakerEngine",
                      "$values": []
                    },
                    "EquationOBXInternal": "12",
                    "NameOfGroup": "Inputs",
                    "EquationToParse": "12",
                    "MostRecentExpectedUnitErrors": null,
                    "Units": {
                      "$id": "40",
                      "$type": "ModelMaker.Unit, ModelMaker",
                      "DefaultNumberFormat": 5,
                      "NumberFormatOverride": null,
                      "MatchAnything": false,
                      "ExternalRepresentation": "Months",
                      "ItemsOnTop": {
                        "$type": "System.Collections.Generic.List`1[[System.String, mscorlib]], mscorlib",
                        "$values": [
                          "month"
                        ]
                      },
                      "ItemsOnBottom": {
                        "$type": "System.Collections.Generic.List`1[[System.String, mscorlib]], mscorlib",
                        "$values": []
                      },
                      "IsCurrency": false,
                      "ContainsSMU": false,
                      "IsDimensionless": false,
                      "InsertRowTotal": true,
                      "IgnoreWhenDeterminingExpectedUnits": false
                    },
                    "Name": "Months per perio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11,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Time",
              "DisplayName": "Tim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1",
              "$type": "ModelMaker.GroupNode, ModelMaker",
              "TabOrHeaderColour": "",
              "CollapsedByDefault": false,
              "Comment": "",
              "NameOfGroup": "Inputs",
              "YPosition": 1,
              "Folded": true,
              "Font": null,
              "Children": {
                "$type": "ModelMaker.GroupNodeChildCollection, ModelMaker",
                "$values": [
                  {
                    "$id": "4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Consumer_Price_Index__with_housing____base_year__2022_23_.April"
                        },
                        {
                          "Key": {
                            "$type": "ModelMakerEngine.MMElements, ModelMakerEngine",
                            "$values": [
                              {
                                "$ref": "4"
                              }
                            ]
                          },
                          "Value": "Consumer_Price_Index__with_housing____base_year__2022_23_.May"
                        },
                        {
                          "Key": {
                            "$type": "ModelMakerEngine.MMElements, ModelMakerEngine",
                            "$values": [
                              {
                                "$ref": "5"
                              }
                            ]
                          },
                          "Value": "Consumer_Price_Index__with_housing____base_year__2022_23_.June"
                        },
                        {
                          "Key": {
                            "$type": "ModelMakerEngine.MMElements, ModelMakerEngine",
                            "$values": [
                              {
                                "$ref": "6"
                              }
                            ]
                          },
                          "Value": "Consumer_Price_Index__with_housing____base_year__2022_23_.July"
                        },
                        {
                          "Key": {
                            "$type": "ModelMakerEngine.MMElements, ModelMakerEngine",
                            "$values": [
                              {
                                "$ref": "7"
                              }
                            ]
                          },
                          "Value": "Consumer_Price_Index__with_housing____base_year__2022_23_.August"
                        },
                        {
                          "Key": {
                            "$type": "ModelMakerEngine.MMElements, ModelMakerEngine",
                            "$values": [
                              {
                                "$ref": "8"
                              }
                            ]
                          },
                          "Value": "Consumer_Price_Index__with_housing____base_year__2022_23_.September"
                        },
                        {
                          "Key": {
                            "$type": "ModelMakerEngine.MMElements, ModelMakerEngine",
                            "$values": [
                              {
                                "$ref": "9"
                              }
                            ]
                          },
                          "Value": "Consumer_Price_Index__with_housing____base_year__2022_23_.October"
                        },
                        {
                          "Key": {
                            "$type": "ModelMakerEngine.MMElements, ModelMakerEngine",
                            "$values": [
                              {
                                "$ref": "10"
                              }
                            ]
                          },
                          "Value": "Consumer_Price_Index__with_housing____base_year__2022_23_.November"
                        },
                        {
                          "Key": {
                            "$type": "ModelMakerEngine.MMElements, ModelMakerEngine",
                            "$values": [
                              {
                                "$ref": "11"
                              }
                            ]
                          },
                          "Value": "Consumer_Price_Index__with_housing____base_year__2022_23_.December"
                        },
                        {
                          "Key": {
                            "$type": "ModelMakerEngine.MMElements, ModelMakerEngine",
                            "$values": [
                              {
                                "$ref": "12"
                              }
                            ]
                          },
                          "Value": "Consumer_Price_Index__with_housing____base_year__2022_23_.January"
                        },
                        {
                          "Key": {
                            "$type": "ModelMakerEngine.MMElements, ModelMakerEngine",
                            "$values": [
                              {
                                "$ref": "13"
                              }
                            ]
                          },
                          "Value": "Consumer_Price_Index__with_housing____base_year__2022_23_.February"
                        },
                        {
                          "Key": {
                            "$type": "ModelMakerEngine.MMElements, ModelMakerEngine",
                            "$values": [
                              {
                                "$ref": "14"
                              }
                            ]
                          },
                          "Value": "Consumer_Price_Index__with_housing____base_year__2022_23_.March"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a97443d9-f3df-4148-89ec-c0504afc6f64",
                    "Dimensions": {
                      "$type": "ModelMakerEngine.MMDimensions, ModelMakerEngine",
                      "$values": [
                        {
                          "$ref": "2"
                        }
                      ]
                    },
                    "EquationOBXInternal": null,
                    "NameOfGroup": "Inputs.Indexation",
                    "EquationToParse": "",
                    "MostRecentExpectedUnitErrors": null,
                    "Units": {
                      "$id": "43",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nsumer Price Index (with housing) - base year (2022-23)",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Consumer_Price_Index__with_housing_.April"
                        },
                        {
                          "Key": {
                            "$type": "ModelMakerEngine.MMElements, ModelMakerEngine",
                            "$values": [
                              {
                                "$ref": "4"
                              }
                            ]
                          },
                          "Value": "Consumer_Price_Index__with_housing_.May"
                        },
                        {
                          "Key": {
                            "$type": "ModelMakerEngine.MMElements, ModelMakerEngine",
                            "$values": [
                              {
                                "$ref": "5"
                              }
                            ]
                          },
                          "Value": "Consumer_Price_Index__with_housing_.June"
                        },
                        {
                          "Key": {
                            "$type": "ModelMakerEngine.MMElements, ModelMakerEngine",
                            "$values": [
                              {
                                "$ref": "6"
                              }
                            ]
                          },
                          "Value": "Consumer_Price_Index__with_housing_.July"
                        },
                        {
                          "Key": {
                            "$type": "ModelMakerEngine.MMElements, ModelMakerEngine",
                            "$values": [
                              {
                                "$ref": "7"
                              }
                            ]
                          },
                          "Value": "Consumer_Price_Index__with_housing_.August"
                        },
                        {
                          "Key": {
                            "$type": "ModelMakerEngine.MMElements, ModelMakerEngine",
                            "$values": [
                              {
                                "$ref": "8"
                              }
                            ]
                          },
                          "Value": "Consumer_Price_Index__with_housing_.September"
                        },
                        {
                          "Key": {
                            "$type": "ModelMakerEngine.MMElements, ModelMakerEngine",
                            "$values": [
                              {
                                "$ref": "9"
                              }
                            ]
                          },
                          "Value": "Consumer_Price_Index__with_housing_.October"
                        },
                        {
                          "Key": {
                            "$type": "ModelMakerEngine.MMElements, ModelMakerEngine",
                            "$values": [
                              {
                                "$ref": "10"
                              }
                            ]
                          },
                          "Value": "Consumer_Price_Index__with_housing_.November"
                        },
                        {
                          "Key": {
                            "$type": "ModelMakerEngine.MMElements, ModelMakerEngine",
                            "$values": [
                              {
                                "$ref": "11"
                              }
                            ]
                          },
                          "Value": "Consumer_Price_Index__with_housing_.December"
                        },
                        {
                          "Key": {
                            "$type": "ModelMakerEngine.MMElements, ModelMakerEngine",
                            "$values": [
                              {
                                "$ref": "12"
                              }
                            ]
                          },
                          "Value": "Consumer_Price_Index__with_housing_.January"
                        },
                        {
                          "Key": {
                            "$type": "ModelMakerEngine.MMElements, ModelMakerEngine",
                            "$values": [
                              {
                                "$ref": "13"
                              }
                            ]
                          },
                          "Value": "Consumer_Price_Index__with_housing_.February"
                        },
                        {
                          "Key": {
                            "$type": "ModelMakerEngine.MMElements, ModelMakerEngine",
                            "$values": [
                              {
                                "$ref": "14"
                              }
                            ]
                          },
                          "Value": "Consumer_Price_Index__with_housing_.March"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35f8f8d-74d4-4fe4-aa6f-da35ec59e7fc",
                    "Dimensions": {
                      "$type": "ModelMakerEngine.MMDimensions, ModelMakerEngine",
                      "$values": [
                        {
                          "$ref": "2"
                        }
                      ]
                    },
                    "EquationOBXInternal": null,
                    "NameOfGroup": "Inputs.Indexation",
                    "EquationToParse": "",
                    "MostRecentExpectedUnitErrors": null,
                    "Units": {
                      "$ref": "43"
                    },
                    "Name": "Consumer Price Index (with housin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Indexation",
              "DisplayName": "Index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5",
              "$type": "ModelMaker.GroupNode, ModelMaker",
              "TabOrHeaderColour": "",
              "CollapsedByDefault": false,
              "Comment": "",
              "NameOfGroup": "Inputs",
              "YPosition": 2,
              "Folded": false,
              "Font": null,
              "Children": {
                "$type": "ModelMaker.GroupNodeChildCollection, ModelMaker",
                "$values": [
                  {
                    "$id": "46",
                    "$type": "ModelMaker.GroupNode, ModelMaker",
                    "TabOrHeaderColour": "",
                    "CollapsedByDefault": false,
                    "Comment": "",
                    "NameOfGroup": "Inputs.Energy",
                    "YPosition": 0,
                    "Folded": true,
                    "Font": null,
                    "Children": {
                      "$type": "ModelMaker.GroupNodeChildCollection, ModelMaker",
                      "$values": [
                        {
                          "$id": "4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id": "48",
                                      "$type": "ModelMakerEngine.MMElement, ModelMakerEngine",
                                      "Parent": {
                                        "$ref": "22"
                                      },
                                      "Name": "Q1"
                                    }
                                  ]
                                },
                                "Value": "DESNZ_industrial_electricity_price_index__including_CCL.Q1"
                              },
                              {
                                "Key": {
                                  "$type": "ModelMakerEngine.MMElements, ModelMakerEngine",
                                  "$values": [
                                    {
                                      "$id": "49",
                                      "$type": "ModelMakerEngine.MMElement, ModelMakerEngine",
                                      "Parent": {
                                        "$ref": "22"
                                      },
                                      "Name": "Q2"
                                    }
                                  ]
                                },
                                "Value": "DESNZ_industrial_electricity_price_index__including_CCL.Q2"
                              },
                              {
                                "Key": {
                                  "$type": "ModelMakerEngine.MMElements, ModelMakerEngine",
                                  "$values": [
                                    {
                                      "$id": "50",
                                      "$type": "ModelMakerEngine.MMElement, ModelMakerEngine",
                                      "Parent": {
                                        "$ref": "22"
                                      },
                                      "Name": "Q3"
                                    }
                                  ]
                                },
                                "Value": "DESNZ_industrial_electricity_price_index__including_CCL.Q3"
                              },
                              {
                                "Key": {
                                  "$type": "ModelMakerEngine.MMElements, ModelMakerEngine",
                                  "$values": [
                                    {
                                      "$id": "51",
                                      "$type": "ModelMakerEngine.MMElement, ModelMakerEngine",
                                      "Parent": {
                                        "$ref": "22"
                                      },
                                      "Name": "Q4"
                                    }
                                  ]
                                },
                                "Value": "DESNZ_industrial_electricity_price_index__including_CCL.Q4"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2f63760-515f-4519-acad-7fa955b80346",
                          "Dimensions": {
                            "$type": "ModelMakerEngine.MMDimensions, ModelMakerEngine",
                            "$values": [
                              {
                                "$ref": "22"
                              }
                            ]
                          },
                          "EquationOBXInternal": null,
                          "NameOfGroup": "Inputs.Energy",
                          "EquationToParse": "",
                          "MostRecentExpectedUnitErrors": null,
                          "Units": {
                            "$id": "52",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DESNZ industrial electricity price index, including CC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48"
                                    }
                                  ]
                                },
                                "Value": "DESNZ_industrial_gas_price_index__including_CCL.Q1"
                              },
                              {
                                "Key": {
                                  "$type": "ModelMakerEngine.MMElements, ModelMakerEngine",
                                  "$values": [
                                    {
                                      "$ref": "49"
                                    }
                                  ]
                                },
                                "Value": "DESNZ_industrial_gas_price_index__including_CCL.Q2"
                              },
                              {
                                "Key": {
                                  "$type": "ModelMakerEngine.MMElements, ModelMakerEngine",
                                  "$values": [
                                    {
                                      "$ref": "50"
                                    }
                                  ]
                                },
                                "Value": "DESNZ_industrial_gas_price_index__including_CCL.Q3"
                              },
                              {
                                "Key": {
                                  "$type": "ModelMakerEngine.MMElements, ModelMakerEngine",
                                  "$values": [
                                    {
                                      "$ref": "51"
                                    }
                                  ]
                                },
                                "Value": "DESNZ_industrial_gas_price_index__including_CCL.Q4"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6e5745b-59dc-45ad-bce6-d73fa3e77b55",
                          "Dimensions": {
                            "$type": "ModelMakerEngine.MMDimensions, ModelMakerEngine",
                            "$values": [
                              {
                                "$ref": "22"
                              }
                            ]
                          },
                          "EquationOBXInternal": null,
                          "NameOfGroup": "Inputs.Energy.Indexation",
                          "EquationToParse": "",
                          "MostRecentExpectedUnitErrors": null,
                          "Units": {
                            "$id": "54",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DESNZ industrial gas price index, including CC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Ofgem_day_ahead_electricity_baseload_prices__on_1st_of_month_.April"
                              },
                              {
                                "Key": {
                                  "$type": "ModelMakerEngine.MMElements, ModelMakerEngine",
                                  "$values": [
                                    {
                                      "$ref": "4"
                                    }
                                  ]
                                },
                                "Value": "Ofgem_day_ahead_electricity_baseload_prices__on_1st_of_month_.May"
                              },
                              {
                                "Key": {
                                  "$type": "ModelMakerEngine.MMElements, ModelMakerEngine",
                                  "$values": [
                                    {
                                      "$ref": "5"
                                    }
                                  ]
                                },
                                "Value": "Ofgem_day_ahead_electricity_baseload_prices__on_1st_of_month_.June"
                              },
                              {
                                "Key": {
                                  "$type": "ModelMakerEngine.MMElements, ModelMakerEngine",
                                  "$values": [
                                    {
                                      "$ref": "6"
                                    }
                                  ]
                                },
                                "Value": "Ofgem_day_ahead_electricity_baseload_prices__on_1st_of_month_.July"
                              },
                              {
                                "Key": {
                                  "$type": "ModelMakerEngine.MMElements, ModelMakerEngine",
                                  "$values": [
                                    {
                                      "$ref": "7"
                                    }
                                  ]
                                },
                                "Value": "Ofgem_day_ahead_electricity_baseload_prices__on_1st_of_month_.August"
                              },
                              {
                                "Key": {
                                  "$type": "ModelMakerEngine.MMElements, ModelMakerEngine",
                                  "$values": [
                                    {
                                      "$ref": "8"
                                    }
                                  ]
                                },
                                "Value": "Ofgem_day_ahead_electricity_baseload_prices__on_1st_of_month_.September"
                              },
                              {
                                "Key": {
                                  "$type": "ModelMakerEngine.MMElements, ModelMakerEngine",
                                  "$values": [
                                    {
                                      "$ref": "9"
                                    }
                                  ]
                                },
                                "Value": "Ofgem_day_ahead_electricity_baseload_prices__on_1st_of_month_.October"
                              },
                              {
                                "Key": {
                                  "$type": "ModelMakerEngine.MMElements, ModelMakerEngine",
                                  "$values": [
                                    {
                                      "$ref": "10"
                                    }
                                  ]
                                },
                                "Value": "Ofgem_day_ahead_electricity_baseload_prices__on_1st_of_month_.November"
                              },
                              {
                                "Key": {
                                  "$type": "ModelMakerEngine.MMElements, ModelMakerEngine",
                                  "$values": [
                                    {
                                      "$ref": "11"
                                    }
                                  ]
                                },
                                "Value": "Ofgem_day_ahead_electricity_baseload_prices__on_1st_of_month_.December"
                              },
                              {
                                "Key": {
                                  "$type": "ModelMakerEngine.MMElements, ModelMakerEngine",
                                  "$values": [
                                    {
                                      "$ref": "12"
                                    }
                                  ]
                                },
                                "Value": "Ofgem_day_ahead_electricity_baseload_prices__on_1st_of_month_.January"
                              },
                              {
                                "Key": {
                                  "$type": "ModelMakerEngine.MMElements, ModelMakerEngine",
                                  "$values": [
                                    {
                                      "$ref": "13"
                                    }
                                  ]
                                },
                                "Value": "Ofgem_day_ahead_electricity_baseload_prices__on_1st_of_month_.February"
                              },
                              {
                                "Key": {
                                  "$type": "ModelMakerEngine.MMElements, ModelMakerEngine",
                                  "$values": [
                                    {
                                      "$ref": "14"
                                    }
                                  ]
                                },
                                "Value": "Ofgem_day_ahead_electricity_baseload_prices__on_1st_of_month_.March"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6b34350-2ff7-4c5b-aa1a-207ba8cd52ae",
                          "Dimensions": {
                            "$type": "ModelMakerEngine.MMDimensions, ModelMakerEngine",
                            "$values": [
                              {
                                "$ref": "2"
                              }
                            ]
                          },
                          "EquationOBXInternal": null,
                          "NameOfGroup": "Inputs.Energy.Indexation",
                          "EquationToParse": "",
                          "MostRecentExpectedUnitErrors": null,
                          "Units": {
                            "$id": "56",
                            "$type": "ModelMaker.Unit, ModelMaker",
                            "DefaultNumberFormat": 4,
                            "NumberFormatOverride": null,
                            "MatchAnything": false,
                            "ExternalRepresentation": "£/MWh",
                            "ItemsOnTop": {
                              "$type": "System.Collections.Generic.List`1[[System.String, mscorlib]], mscorlib",
                              "$values": [
                                "£"
                              ]
                            },
                            "ItemsOnBottom": {
                              "$type": "System.Collections.Generic.List`1[[System.String, mscorlib]], mscorlib",
                              "$values": [
                                "MWh"
                              ]
                            },
                            "IsCurrency": true,
                            "ContainsSMU": false,
                            "IsDimensionless": false,
                            "InsertRowTotal": true,
                            "IgnoreWhenDeterminingExpectedUnits": false
                          },
                          "Name": "Ofgem day ahead electricity baseload prices (on 1st of mont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Ofgem_day_ahead_gas_prices__on_1st_of_month_.April"
                              },
                              {
                                "Key": {
                                  "$type": "ModelMakerEngine.MMElements, ModelMakerEngine",
                                  "$values": [
                                    {
                                      "$ref": "4"
                                    }
                                  ]
                                },
                                "Value": "Ofgem_day_ahead_gas_prices__on_1st_of_month_.May"
                              },
                              {
                                "Key": {
                                  "$type": "ModelMakerEngine.MMElements, ModelMakerEngine",
                                  "$values": [
                                    {
                                      "$ref": "5"
                                    }
                                  ]
                                },
                                "Value": "Ofgem_day_ahead_gas_prices__on_1st_of_month_.June"
                              },
                              {
                                "Key": {
                                  "$type": "ModelMakerEngine.MMElements, ModelMakerEngine",
                                  "$values": [
                                    {
                                      "$ref": "6"
                                    }
                                  ]
                                },
                                "Value": "Ofgem_day_ahead_gas_prices__on_1st_of_month_.July"
                              },
                              {
                                "Key": {
                                  "$type": "ModelMakerEngine.MMElements, ModelMakerEngine",
                                  "$values": [
                                    {
                                      "$ref": "7"
                                    }
                                  ]
                                },
                                "Value": "Ofgem_day_ahead_gas_prices__on_1st_of_month_.August"
                              },
                              {
                                "Key": {
                                  "$type": "ModelMakerEngine.MMElements, ModelMakerEngine",
                                  "$values": [
                                    {
                                      "$ref": "8"
                                    }
                                  ]
                                },
                                "Value": "Ofgem_day_ahead_gas_prices__on_1st_of_month_.September"
                              },
                              {
                                "Key": {
                                  "$type": "ModelMakerEngine.MMElements, ModelMakerEngine",
                                  "$values": [
                                    {
                                      "$ref": "9"
                                    }
                                  ]
                                },
                                "Value": "Ofgem_day_ahead_gas_prices__on_1st_of_month_.October"
                              },
                              {
                                "Key": {
                                  "$type": "ModelMakerEngine.MMElements, ModelMakerEngine",
                                  "$values": [
                                    {
                                      "$ref": "10"
                                    }
                                  ]
                                },
                                "Value": "Ofgem_day_ahead_gas_prices__on_1st_of_month_.November"
                              },
                              {
                                "Key": {
                                  "$type": "ModelMakerEngine.MMElements, ModelMakerEngine",
                                  "$values": [
                                    {
                                      "$ref": "11"
                                    }
                                  ]
                                },
                                "Value": "Ofgem_day_ahead_gas_prices__on_1st_of_month_.December"
                              },
                              {
                                "Key": {
                                  "$type": "ModelMakerEngine.MMElements, ModelMakerEngine",
                                  "$values": [
                                    {
                                      "$ref": "12"
                                    }
                                  ]
                                },
                                "Value": "Ofgem_day_ahead_gas_prices__on_1st_of_month_.January"
                              },
                              {
                                "Key": {
                                  "$type": "ModelMakerEngine.MMElements, ModelMakerEngine",
                                  "$values": [
                                    {
                                      "$ref": "13"
                                    }
                                  ]
                                },
                                "Value": "Ofgem_day_ahead_gas_prices__on_1st_of_month_.February"
                              },
                              {
                                "Key": {
                                  "$type": "ModelMakerEngine.MMElements, ModelMakerEngine",
                                  "$values": [
                                    {
                                      "$ref": "14"
                                    }
                                  ]
                                },
                                "Value": "Ofgem_day_ahead_gas_prices__on_1st_of_month_.March"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85b755a-48fe-40e9-9e9f-9590b7abd1b3",
                          "Dimensions": {
                            "$type": "ModelMakerEngine.MMDimensions, ModelMakerEngine",
                            "$values": [
                              {
                                "$ref": "2"
                              }
                            ]
                          },
                          "EquationOBXInternal": null,
                          "NameOfGroup": "Inputs.Energy.Indexation",
                          "EquationToParse": "",
                          "MostRecentExpectedUnitErrors": null,
                          "Units": {
                            "$id": "58",
                            "$type": "ModelMaker.Unit, ModelMaker",
                            "DefaultNumberFormat": 4,
                            "NumberFormatOverride": null,
                            "MatchAnything": false,
                            "ExternalRepresentation": "p/therm",
                            "ItemsOnTop": {
                              "$type": "System.Collections.Generic.List`1[[System.String, mscorlib]], mscorlib",
                              "$values": [
                                "p"
                              ]
                            },
                            "ItemsOnBottom": {
                              "$type": "System.Collections.Generic.List`1[[System.String, mscorlib]], mscorlib",
                              "$values": [
                                "therm"
                              ]
                            },
                            "IsCurrency": false,
                            "ContainsSMU": false,
                            "IsDimensionless": false,
                            "InsertRowTotal": true,
                            "IgnoreWhenDeterminingExpectedUnits": false
                          },
                          "Name": "Ofgem day ahead gas prices (on 1st of mont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9",
                          "$type": "ModelMaker.GroupNode, ModelMaker",
                          "TabOrHeaderColour": "",
                          "CollapsedByDefault": false,
                          "Comment": "",
                          "NameOfGroup": "Inputs.Energy.Indexation",
                          "YPosition": 4,
                          "Folded": false,
                          "Font": null,
                          "Children": {
                            "$type": "ModelMaker.GroupNodeChildCollection, ModelMaker",
                            "$values": [
                              {
                                "$id": "6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31968f95-b4a1-444b-93c8-03bbe52548aa",
                                "Dimensions": {
                                  "$type": "ModelMakerEngine.MMDimensions, ModelMakerEngine",
                                  "$values": []
                                },
                                "EquationOBXInternal": "100",
                                "NameOfGroup": "Inputs.Energy.Indexation.Index net of CPI(H) opening values",
                                "EquationToParse": "100",
                                "MostRecentExpectedUnitErrors": null,
                                "Units": {
                                  "$id": "61",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DESNZ industrial electricity price index, including CCL - index net of CPI(H) - opening valu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556dda61-c277-40c0-b9af-ec523a282651",
                                "Dimensions": {
                                  "$type": "ModelMakerEngine.MMDimensions, ModelMakerEngine",
                                  "$values": []
                                },
                                "EquationOBXInternal": "100",
                                "NameOfGroup": "Inputs.Energy.Indexation.Index net of CPI(H) opening values",
                                "EquationToParse": "100",
                                "MostRecentExpectedUnitErrors": null,
                                "Units": {
                                  "$id": "63",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DESNZ industrial gas price index, including CCL - index net of CPI(H) - opening valu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e5f86290-42f7-413e-aaf7-c768c7492738",
                                "Dimensions": {
                                  "$type": "ModelMakerEngine.MMDimensions, ModelMakerEngine",
                                  "$values": []
                                },
                                "EquationOBXInternal": "100",
                                "NameOfGroup": "Inputs.Energy.Indexation.Index net of CPI(H) opening values",
                                "EquationToParse": "100",
                                "MostRecentExpectedUnitErrors": null,
                                "Units": {
                                  "$id": "65",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Ofgem day ahead electricity baseload prices - index net of CPI(H) - opening valu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6b7b568d-c96b-408b-97aa-bd19289939ff",
                                "Dimensions": {
                                  "$type": "ModelMakerEngine.MMDimensions, ModelMakerEngine",
                                  "$values": []
                                },
                                "EquationOBXInternal": "100",
                                "NameOfGroup": "Inputs.Energy.Indexation.Index net of CPI(H) opening values",
                                "EquationToParse": "100",
                                "MostRecentExpectedUnitErrors": null,
                                "Units": {
                                  "$id": "67",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Ofgem day ahead gas prices - index net of CPI(H) - opening valu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Index net of CPI(H) opening values",
                          "DisplayName": "Index net of CPI(H) opening valu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Indexation",
                    "DisplayName": "Index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68",
                    "$type": "ModelMaker.GroupNode, ModelMaker",
                    "TabOrHeaderColour": "",
                    "CollapsedByDefault": false,
                    "Comment": "",
                    "NameOfGroup": "Inputs.Energy",
                    "YPosition": 1,
                    "Folded": true,
                    "Font": null,
                    "Children": {
                      "$type": "ModelMaker.GroupNodeChildCollection, ModelMaker",
                      "$values": [
                        {
                          "$id": "6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74c4ef08-c7d2-44a1-be8d-ad1cd85c8618",
                          "Dimensions": {
                            "$type": "ModelMakerEngine.MMDimensions, ModelMakerEngine",
                            "$values": []
                          },
                          "EquationOBXInternal": null,
                          "NameOfGroup": "Inputs.Energy.Percentage of totex linked to energy",
                          "EquationToParse": "",
                          "MostRecentExpectedUnitErrors": null,
                          "Units": {
                            "$id": "70",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ercentage of totex linked to energy - wholesale wat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760dd4b2-92be-4c5b-b767-714eb20232ab",
                          "Dimensions": {
                            "$type": "ModelMakerEngine.MMDimensions, ModelMakerEngine",
                            "$values": []
                          },
                          "EquationOBXInternal": null,
                          "NameOfGroup": "Inputs.Energy.Percentage of totex linked to energy",
                          "EquationToParse": "",
                          "MostRecentExpectedUnitErrors": null,
                          "Units": {
                            "$id": "7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ercentage of totex linked to energy - wastewater network plu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6d83fb43-8526-45ef-b575-e20306c4e26c",
                          "Dimensions": {
                            "$type": "ModelMakerEngine.MMDimensions, ModelMakerEngine",
                            "$values": []
                          },
                          "EquationOBXInternal": null,
                          "NameOfGroup": "Inputs.Energy.Percentage of totex linked to energy",
                          "EquationToParse": "",
                          "MostRecentExpectedUnitErrors": null,
                          "Units": {
                            "$id": "74",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ercentage of totex linked to energy - bioresources - electricity used by networks plu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3319e018-e562-4c6e-a659-397c3601c8ab",
                          "Dimensions": {
                            "$type": "ModelMakerEngine.MMDimensions, ModelMakerEngine",
                            "$values": []
                          },
                          "EquationOBXInternal": null,
                          "NameOfGroup": "Inputs.Energy.Percentage of totex linked to energy",
                          "EquationToParse": "",
                          "MostRecentExpectedUnitErrors": null,
                          "Units": {
                            "$id": "76",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ercentage of totex linked to energy - bioresources - electricity exported to grid or third part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36c7116d-39e1-45f9-8026-594ffcb373d1",
                          "Dimensions": {
                            "$type": "ModelMakerEngine.MMDimensions, ModelMakerEngine",
                            "$values": []
                          },
                          "EquationOBXInternal": null,
                          "NameOfGroup": "Inputs.Energy.Percentage of totex linked to energy",
                          "EquationToParse": "",
                          "MostRecentExpectedUnitErrors": null,
                          "Units": {
                            "$id": "78",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ercentage of totex linked to energy - bioresources - biomethane used by networks plu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da6d8fb0-ebf4-4b76-997f-4da750cde9ca",
                          "Dimensions": {
                            "$type": "ModelMakerEngine.MMDimensions, ModelMakerEngine",
                            "$values": []
                          },
                          "EquationOBXInternal": null,
                          "NameOfGroup": "Inputs.Energy.Percentage of totex linked to energy",
                          "EquationToParse": "",
                          "MostRecentExpectedUnitErrors": null,
                          "Units": {
                            "$id": "80",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ercentage of totex linked to energy - bioresources - biomethane exported to grid or third part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Percentage of totex linked to energy",
                    "DisplayName": "Percentage of totex linked to energy",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81",
                    "$type": "ModelMaker.GroupNode, ModelMaker",
                    "TabOrHeaderColour": "",
                    "CollapsedByDefault": false,
                    "Comment": "",
                    "NameOfGroup": "Inputs.Energy",
                    "YPosition": 2,
                    "Folded": true,
                    "Font": null,
                    "Children": {
                      "$type": "ModelMaker.GroupNodeChildCollection, ModelMaker",
                      "$values": [
                        {
                          "$id": "8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Real_price_effects___ex_ante_adjustment___energy___real.WR"
                              },
                              {
                                "Key": {
                                  "$type": "ModelMakerEngine.MMElements, ModelMakerEngine",
                                  "$values": [
                                    {
                                      "$ref": "17"
                                    }
                                  ]
                                },
                                "Value": "Real_price_effects___ex_ante_adjustment___energy___real.WN."
                              },
                              {
                                "Key": {
                                  "$type": "ModelMakerEngine.MMElements, ModelMakerEngine",
                                  "$values": [
                                    {
                                      "$ref": "18"
                                    }
                                  ]
                                },
                                "Value": "Real_price_effects___ex_ante_adjustment___energy___real.WWN."
                              },
                              {
                                "Key": {
                                  "$type": "ModelMakerEngine.MMElements, ModelMakerEngine",
                                  "$values": [
                                    {
                                      "$ref": "19"
                                    }
                                  ]
                                },
                                "Value": "Real_price_effects___ex_ante_adjustment___energy___real.BIO"
                              },
                              {
                                "Key": {
                                  "$type": "ModelMakerEngine.MMElements, ModelMakerEngine",
                                  "$values": [
                                    {
                                      "$ref": "20"
                                    }
                                  ]
                                },
                                "Value": "Real_price_effects___ex_ante_adjustment___energy___real.ADDN1"
                              },
                              {
                                "Key": {
                                  "$type": "ModelMakerEngine.MMElements, ModelMakerEngine",
                                  "$values": [
                                    {
                                      "$ref": "21"
                                    }
                                  ]
                                },
                                "Value": "Real_price_effects___ex_ante_adjustment___energy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fd1e1bc-903c-41ee-82f1-33e7476c7b59",
                          "Dimensions": {
                            "$type": "ModelMakerEngine.MMDimensions, ModelMakerEngine",
                            "$values": [
                              {
                                "$ref": "15"
                              }
                            ]
                          },
                          "EquationOBXInternal": null,
                          "NameOfGroup": "Inputs.Energy.Ex-ante adjustment",
                          "EquationToParse": "",
                          "MostRecentExpectedUnitErrors": null,
                          "Units": {
                            "$id": "8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eal price effects - ex-ante adjustment - energy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Ex-ante adjustment",
                    "DisplayName": "Ex-ante adjust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84",
                    "$type": "ModelMaker.GroupNode, ModelMaker",
                    "TabOrHeaderColour": "",
                    "CollapsedByDefault": false,
                    "Comment": "",
                    "NameOfGroup": "Inputs.Energy",
                    "YPosition": 3,
                    "Folded": true,
                    "Font": null,
                    "Children": {
                      "$type": "ModelMaker.GroupNodeChildCollection, ModelMaker",
                      "$values": [
                        {
                          "$id": "8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Adjustment_due_to_change_in_DESNZ_industrial_energy_price_index___real.WR"
                              },
                              {
                                "Key": {
                                  "$type": "ModelMakerEngine.MMElements, ModelMakerEngine",
                                  "$values": [
                                    {
                                      "$ref": "17"
                                    }
                                  ]
                                },
                                "Value": "Adjustment_due_to_change_in_DESNZ_industrial_energy_price_index___real.WN."
                              },
                              {
                                "Key": {
                                  "$type": "ModelMakerEngine.MMElements, ModelMakerEngine",
                                  "$values": [
                                    {
                                      "$ref": "18"
                                    }
                                  ]
                                },
                                "Value": "Adjustment_due_to_change_in_DESNZ_industrial_energy_price_index___real.WWN."
                              },
                              {
                                "Key": {
                                  "$type": "ModelMakerEngine.MMElements, ModelMakerEngine",
                                  "$values": [
                                    {
                                      "$ref": "19"
                                    }
                                  ]
                                },
                                "Value": "Adjustment_due_to_change_in_DESNZ_industrial_energy_price_index___real.BIO"
                              },
                              {
                                "Key": {
                                  "$type": "ModelMakerEngine.MMElements, ModelMakerEngine",
                                  "$values": [
                                    {
                                      "$ref": "20"
                                    }
                                  ]
                                },
                                "Value": "Adjustment_due_to_change_in_DESNZ_industrial_energy_price_index___real.ADDN1"
                              },
                              {
                                "Key": {
                                  "$type": "ModelMakerEngine.MMElements, ModelMakerEngine",
                                  "$values": [
                                    {
                                      "$ref": "21"
                                    }
                                  ]
                                },
                                "Value": "Adjustment_due_to_change_in_DESNZ_industrial_energy_price_index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077f4b7-f954-40b2-a8f8-1cc683756626",
                          "Dimensions": {
                            "$type": "ModelMakerEngine.MMDimensions, ModelMakerEngine",
                            "$values": [
                              {
                                "$ref": "15"
                              }
                            ]
                          },
                          "EquationOBXInternal": null,
                          "NameOfGroup": "Inputs.Energy.Adjustment due to change in DESNZ industrial energy price index",
                          "EquationToParse": "",
                          "MostRecentExpectedUnitErrors": null,
                          "Units": {
                            "$id": "8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djustment due to change in DESNZ industrial energy price index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djustment due to change in DESNZ industrial energy price index",
                    "DisplayName": "Adjustment due to change in DESNZ industrial energy price index",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87",
                    "$type": "ModelMaker.GroupNode, ModelMaker",
                    "TabOrHeaderColour": "",
                    "CollapsedByDefault": false,
                    "Comment": "",
                    "NameOfGroup": "Inputs.Energy",
                    "YPosition": 4,
                    "Folded": false,
                    "Font": null,
                    "Children": {
                      "$type": "ModelMaker.GroupNodeChildCollection, ModelMaker",
                      "$values": [
                        {
                          "$id": "8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ed1e35c-582e-49fc-b2c8-a576292bb063",
                          "Dimensions": {
                            "$type": "ModelMakerEngine.MMDimensions, ModelMakerEngine",
                            "$values": []
                          },
                          "EquationOBXInternal": null,
                          "NameOfGroup": "Inputs.Energy.Real input price inflation",
                          "EquationToParse": "",
                          "MostRecentExpectedUnitErrors": null,
                          "Units": {
                            "$id": "89",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Frontier shift assumptio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9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Energy_RPE___PR24_final_determinations.WR"
                              },
                              {
                                "Key": {
                                  "$type": "ModelMakerEngine.MMElements, ModelMakerEngine",
                                  "$values": [
                                    {
                                      "$ref": "17"
                                    }
                                  ]
                                },
                                "Value": "Energy_RPE___PR24_final_determinations.WN."
                              },
                              {
                                "Key": {
                                  "$type": "ModelMakerEngine.MMElements, ModelMakerEngine",
                                  "$values": [
                                    {
                                      "$ref": "18"
                                    }
                                  ]
                                },
                                "Value": "Energy_RPE___PR24_final_determinations.WWN."
                              },
                              {
                                "Key": {
                                  "$type": "ModelMakerEngine.MMElements, ModelMakerEngine",
                                  "$values": [
                                    {
                                      "$ref": "19"
                                    }
                                  ]
                                },
                                "Value": "Energy_RPE___PR24_final_determinations.BIO"
                              },
                              {
                                "Key": {
                                  "$type": "ModelMakerEngine.MMElements, ModelMakerEngine",
                                  "$values": [
                                    {
                                      "$ref": "20"
                                    }
                                  ]
                                },
                                "Value": "Energy_RPE___PR24_final_determinations.ADDN1"
                              },
                              {
                                "Key": {
                                  "$type": "ModelMakerEngine.MMElements, ModelMakerEngine",
                                  "$values": [
                                    {
                                      "$ref": "21"
                                    }
                                  ]
                                },
                                "Value": "Energy_RPE___PR24_final_determinations.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716b6c7-c265-443d-89b0-09fe8ecac5d4",
                          "Dimensions": {
                            "$type": "ModelMakerEngine.MMDimensions, ModelMakerEngine",
                            "$values": [
                              {
                                "$ref": "15"
                              }
                            ]
                          },
                          "EquationOBXInternal": null,
                          "NameOfGroup": "Inputs.Energy.Real input price inflation",
                          "EquationToParse": "",
                          "MostRecentExpectedUnitErrors": null,
                          "Units": {
                            "$id": "91",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Energy RPE - PR24 final determination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Real input price inflation",
                    "DisplayName": "Real input price infl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Energy",
              "DisplayName": "Energy",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92",
              "$type": "ModelMaker.GroupNode, ModelMaker",
              "TabOrHeaderColour": "",
              "CollapsedByDefault": false,
              "Comment": "",
              "NameOfGroup": "Inputs",
              "YPosition": 3,
              "Folded": true,
              "Font": null,
              "Children": {
                "$type": "ModelMaker.GroupNodeChildCollection, ModelMaker",
                "$values": [
                  {
                    "$id": "93",
                    "$type": "ModelMaker.GroupNode, ModelMaker",
                    "TabOrHeaderColour": "",
                    "CollapsedByDefault": false,
                    "Comment": "",
                    "NameOfGroup": "Inputs.Labour",
                    "YPosition": 0,
                    "Folded": false,
                    "Font": null,
                    "Children": {
                      "$type": "ModelMaker.GroupNodeChildCollection, ModelMaker",
                      "$values": [
                        {
                          "$id": "9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d871c5b-429c-4606-813a-6ad2a0d0dd4d",
                          "Dimensions": {
                            "$type": "ModelMakerEngine.MMDimensions, ModelMakerEngine",
                            "$values": []
                          },
                          "EquationOBXInternal": null,
                          "NameOfGroup": "Inputs.Labour.Real price effect",
                          "EquationToParse": "",
                          "MostRecentExpectedUnitErrors": null,
                          "Units": {
                            "$id": "95",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Labour RPE – PR24 final determination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Real price effect",
                    "DisplayName": "Real price effec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96",
                    "$type": "ModelMaker.GroupNode, ModelMaker",
                    "TabOrHeaderColour": "",
                    "CollapsedByDefault": false,
                    "Comment": "",
                    "NameOfGroup": "Inputs.Labour",
                    "YPosition": 1,
                    "Folded": false,
                    "Font": null,
                    "Children": {
                      "$type": "ModelMaker.GroupNodeChildCollection, ModelMaker",
                      "$values": [
                        {
                          "$id": "9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87f2069f-f307-4b5c-98e0-a305492eedd0",
                          "Dimensions": {
                            "$type": "ModelMakerEngine.MMDimensions, ModelMakerEngine",
                            "$values": []
                          },
                          "EquationOBXInternal": "",
                          "NameOfGroup": "Inputs.Labour.True-up index",
                          "EquationToParse": "",
                          "MostRecentExpectedUnitErrors": null,
                          "Units": {
                            "$id": "98",
                            "$type": "ModelMaker.Unit, ModelMaker",
                            "DefaultNumberFormat": 4,
                            "NumberFormatOverride": null,
                            "MatchAnything": false,
                            "ExternalRepresentation": "£/hour",
                            "ItemsOnTop": {
                              "$type": "System.Collections.Generic.List`1[[System.String, mscorlib]], mscorlib",
                              "$values": [
                                "£"
                              ]
                            },
                            "ItemsOnBottom": {
                              "$type": "System.Collections.Generic.List`1[[System.String, mscorlib]], mscorlib",
                              "$values": [
                                "hour"
                              ]
                            },
                            "IsCurrency": true,
                            "ContainsSMU": false,
                            "IsDimensionless": false,
                            "InsertRowTotal": true,
                            "IgnoreWhenDeterminingExpectedUnits": false
                          },
                          "Name": "ASHE manufacturing mean hourly earnings including overtime - nomin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9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11a2057-3b7f-450a-8328-ad1cd403e65c",
                          "Dimensions": {
                            "$type": "ModelMakerEngine.MMDimensions, ModelMakerEngine",
                            "$values": []
                          },
                          "EquationOBXInternal": null,
                          "NameOfGroup": "Inputs.Labour.True-up index",
                          "EquationToParse": "",
                          "MostRecentExpectedUnitErrors": null,
                          "Units": {
                            "$ref": "98"
                          },
                          "Name": "ASHE construction mean hourly earnings including overtime - nomin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True-up index",
                    "DisplayName": "True-up index",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00",
                    "$type": "ModelMaker.GroupNode, ModelMaker",
                    "TabOrHeaderColour": "",
                    "CollapsedByDefault": false,
                    "Comment": "",
                    "NameOfGroup": "Inputs.Labour",
                    "YPosition": 2,
                    "Folded": false,
                    "Font": null,
                    "Children": {
                      "$type": "ModelMaker.GroupNodeChildCollection, ModelMaker",
                      "$values": [
                        {
                          "$id": "10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Percentage_linked_to_wage_growth___base.WR"
                              },
                              {
                                "Key": {
                                  "$type": "ModelMakerEngine.MMElements, ModelMakerEngine",
                                  "$values": [
                                    {
                                      "$ref": "17"
                                    }
                                  ]
                                },
                                "Value": "Percentage_linked_to_wage_growth___base.WN."
                              },
                              {
                                "Key": {
                                  "$type": "ModelMakerEngine.MMElements, ModelMakerEngine",
                                  "$values": [
                                    {
                                      "$ref": "18"
                                    }
                                  ]
                                },
                                "Value": "Percentage_linked_to_wage_growth___base.WWN."
                              },
                              {
                                "Key": {
                                  "$type": "ModelMakerEngine.MMElements, ModelMakerEngine",
                                  "$values": [
                                    {
                                      "$ref": "19"
                                    }
                                  ]
                                },
                                "Value": "Percentage_linked_to_wage_growth___base.BIO"
                              },
                              {
                                "Key": {
                                  "$type": "ModelMakerEngine.MMElements, ModelMakerEngine",
                                  "$values": [
                                    {
                                      "$ref": "20"
                                    }
                                  ]
                                },
                                "Value": "Percentage_linked_to_wage_growth___base.ADDN1"
                              },
                              {
                                "Key": {
                                  "$type": "ModelMakerEngine.MMElements, ModelMakerEngine",
                                  "$values": [
                                    {
                                      "$ref": "21"
                                    }
                                  ]
                                },
                                "Value": "Percentage_linked_to_wage_growth___bas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74a0188f-ea6a-4073-b12b-d40cc75c0ed4",
                          "Dimensions": {
                            "$type": "ModelMakerEngine.MMDimensions, ModelMakerEngine",
                            "$values": [
                              {
                                "$ref": "15"
                              }
                            ]
                          },
                          "EquationOBXInternal": null,
                          "NameOfGroup": "Inputs.Labour.Labour cost share",
                          "EquationToParse": "",
                          "MostRecentExpectedUnitErrors": null,
                          "Units": {
                            "$id": "10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ercentage of totex linked to wage growth -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Percentage_linked_to_wage_growth___enhancement.WR"
                              },
                              {
                                "Key": {
                                  "$type": "ModelMakerEngine.MMElements, ModelMakerEngine",
                                  "$values": [
                                    {
                                      "$ref": "17"
                                    }
                                  ]
                                },
                                "Value": "Percentage_linked_to_wage_growth___enhancement.WN."
                              },
                              {
                                "Key": {
                                  "$type": "ModelMakerEngine.MMElements, ModelMakerEngine",
                                  "$values": [
                                    {
                                      "$ref": "18"
                                    }
                                  ]
                                },
                                "Value": "Percentage_linked_to_wage_growth___enhancement.WWN."
                              },
                              {
                                "Key": {
                                  "$type": "ModelMakerEngine.MMElements, ModelMakerEngine",
                                  "$values": [
                                    {
                                      "$ref": "19"
                                    }
                                  ]
                                },
                                "Value": "Percentage_linked_to_wage_growth___enhancement.BIO"
                              },
                              {
                                "Key": {
                                  "$type": "ModelMakerEngine.MMElements, ModelMakerEngine",
                                  "$values": [
                                    {
                                      "$ref": "20"
                                    }
                                  ]
                                },
                                "Value": "Percentage_linked_to_wage_growth___enhancement.ADDN1"
                              },
                              {
                                "Key": {
                                  "$type": "ModelMakerEngine.MMElements, ModelMakerEngine",
                                  "$values": [
                                    {
                                      "$ref": "21"
                                    }
                                  ]
                                },
                                "Value": "Percentage_linked_to_wage_growth___enhancement.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03466246-306e-4fea-98a0-3e92e1cf856c",
                          "Dimensions": {
                            "$type": "ModelMakerEngine.MMDimensions, ModelMakerEngine",
                            "$values": [
                              {
                                "$ref": "15"
                              }
                            ]
                          },
                          "EquationOBXInternal": null,
                          "NameOfGroup": "Inputs.Labour.Labour cost share",
                          "EquationToParse": "",
                          "MostRecentExpectedUnitErrors": null,
                          "Units": {
                            "$id": "104",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ercentage of totex linked to wage growth - enhance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Labour cost share",
                    "DisplayName": "Labour cost shar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Labour",
              "DisplayName": "Labour",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05",
              "$type": "ModelMaker.GroupNode, ModelMaker",
              "TabOrHeaderColour": "",
              "CollapsedByDefault": false,
              "Comment": "",
              "NameOfGroup": "Inputs",
              "YPosition": 4,
              "Folded": true,
              "Font": null,
              "Children": {
                "$type": "ModelMaker.GroupNodeChildCollection, ModelMaker",
                "$values": [
                  {
                    "$id": "106",
                    "$type": "ModelMaker.GroupNode, ModelMaker",
                    "TabOrHeaderColour": "",
                    "CollapsedByDefault": false,
                    "Comment": "",
                    "NameOfGroup": "Inputs.Materials, plant & equipment",
                    "YPosition": 0,
                    "Folded": true,
                    "Font": null,
                    "Children": {
                      "$type": "ModelMaker.GroupNodeChildCollection, ModelMaker",
                      "$values": [
                        {
                          "$id": "10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f3936b7-2e71-459e-97c7-0ce03c0dafc2",
                          "Dimensions": {
                            "$type": "ModelMakerEngine.MMDimensions, ModelMakerEngine",
                            "$values": []
                          },
                          "EquationOBXInternal": null,
                          "NameOfGroup": "Inputs.Materials, plant & equipment.Real price effect",
                          "EquationToParse": "",
                          "MostRecentExpectedUnitErrors": null,
                          "Units": {
                            "$id": "108",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Materials, plant & equipment RPE - PR24 final determination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Real price effect",
                    "DisplayName": "Real price effec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09",
                    "$type": "ModelMaker.GroupNode, ModelMaker",
                    "TabOrHeaderColour": "",
                    "CollapsedByDefault": false,
                    "Comment": "",
                    "NameOfGroup": "Inputs.Materials, plant & equipment",
                    "YPosition": 1,
                    "Folded": true,
                    "Font": null,
                    "Children": {
                      "$type": "ModelMaker.GroupNodeChildCollection, ModelMaker",
                      "$values": [
                        {
                          "$id": "11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76118524-0778-4343-a874-d654c4365604",
                          "Dimensions": {
                            "$type": "ModelMakerEngine.MMDimensions, ModelMakerEngine",
                            "$values": []
                          },
                          "EquationOBXInternal": "",
                          "NameOfGroup": "Inputs.Materials, plant & equipment.True-up index",
                          "EquationToParse": "",
                          "MostRecentExpectedUnitErrors": null,
                          "Units": {
                            "$id": "111",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ONS new infrastructure COPI",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True-up index",
                    "DisplayName": "True-up index",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12",
                    "$type": "ModelMaker.GroupNode, ModelMaker",
                    "TabOrHeaderColour": "",
                    "CollapsedByDefault": false,
                    "Comment": "",
                    "NameOfGroup": "Inputs.Materials, plant & equipment",
                    "YPosition": 2,
                    "Folded": true,
                    "Font": null,
                    "Children": {
                      "$type": "ModelMaker.GroupNodeChildCollection, ModelMaker",
                      "$values": [
                        {
                          "$id": "11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Percentage_of_totex_linked_to_materials__plant_and_equipment.WR"
                              },
                              {
                                "Key": {
                                  "$type": "ModelMakerEngine.MMElements, ModelMakerEngine",
                                  "$values": [
                                    {
                                      "$ref": "17"
                                    }
                                  ]
                                },
                                "Value": "Percentage_of_totex_linked_to_materials__plant_and_equipment.WN."
                              },
                              {
                                "Key": {
                                  "$type": "ModelMakerEngine.MMElements, ModelMakerEngine",
                                  "$values": [
                                    {
                                      "$ref": "18"
                                    }
                                  ]
                                },
                                "Value": "Percentage_of_totex_linked_to_materials__plant_and_equipment.WWN."
                              },
                              {
                                "Key": {
                                  "$type": "ModelMakerEngine.MMElements, ModelMakerEngine",
                                  "$values": [
                                    {
                                      "$ref": "19"
                                    }
                                  ]
                                },
                                "Value": "Percentage_of_totex_linked_to_materials__plant_and_equipment.BIO"
                              },
                              {
                                "Key": {
                                  "$type": "ModelMakerEngine.MMElements, ModelMakerEngine",
                                  "$values": [
                                    {
                                      "$ref": "20"
                                    }
                                  ]
                                },
                                "Value": "Percentage_of_totex_linked_to_materials__plant_and_equipment.ADDN1"
                              },
                              {
                                "Key": {
                                  "$type": "ModelMakerEngine.MMElements, ModelMakerEngine",
                                  "$values": [
                                    {
                                      "$ref": "21"
                                    }
                                  ]
                                },
                                "Value": "Percentage_of_totex_linked_to_materials__plant_and_equipment.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1481bf12-a938-48c4-b7a6-868602f9fa8c",
                          "Dimensions": {
                            "$type": "ModelMakerEngine.MMDimensions, ModelMakerEngine",
                            "$values": [
                              {
                                "$ref": "15"
                              }
                            ]
                          },
                          "EquationOBXInternal": null,
                          "NameOfGroup": "Inputs.Materials, plant & equipment.MPE cost share",
                          "EquationToParse": "",
                          "MostRecentExpectedUnitErrors": null,
                          "Units": {
                            "$id": "114",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ercentage of totex linked to materials, plant and equip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MPE cost share",
                    "DisplayName": "MPE cost shar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Materials, plant & equipment",
              "DisplayName": "Materials, plant & equip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15",
              "$type": "ModelMaker.GroupNode, ModelMaker",
              "TabOrHeaderColour": "",
              "CollapsedByDefault": false,
              "Comment": "",
              "NameOfGroup": "Inputs",
              "YPosition": 5,
              "Folded": true,
              "Font": null,
              "Children": {
                "$type": "ModelMaker.GroupNodeChildCollection, ModelMaker",
                "$values": [
                  {
                    "$id": "11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Total_base_costs_available_for_cost_sharing___real.WR"
                        },
                        {
                          "Key": {
                            "$type": "ModelMakerEngine.MMElements, ModelMakerEngine",
                            "$values": [
                              {
                                "$ref": "17"
                              }
                            ]
                          },
                          "Value": "Total_base_costs_available_for_cost_sharing___real.WN."
                        },
                        {
                          "Key": {
                            "$type": "ModelMakerEngine.MMElements, ModelMakerEngine",
                            "$values": [
                              {
                                "$ref": "18"
                              }
                            ]
                          },
                          "Value": "Total_base_costs_available_for_cost_sharing___real.WWN."
                        },
                        {
                          "Key": {
                            "$type": "ModelMakerEngine.MMElements, ModelMakerEngine",
                            "$values": [
                              {
                                "$ref": "19"
                              }
                            ]
                          },
                          "Value": "Total_base_costs_available_for_cost_sharing___real.BIO"
                        },
                        {
                          "Key": {
                            "$type": "ModelMakerEngine.MMElements, ModelMakerEngine",
                            "$values": [
                              {
                                "$ref": "20"
                              }
                            ]
                          },
                          "Value": "Total_base_costs_available_for_cost_sharing___real.ADDN1"
                        },
                        {
                          "Key": {
                            "$type": "ModelMakerEngine.MMElements, ModelMakerEngine",
                            "$values": [
                              {
                                "$ref": "21"
                              }
                            ]
                          },
                          "Value": "Total_base_costs_available_for_cost_sharing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5740c99-2ebc-4d9d-a15d-adf38b8f5bc8",
                    "Dimensions": {
                      "$type": "ModelMakerEngine.MMDimensions, ModelMakerEngine",
                      "$values": [
                        {
                          "$ref": "15"
                        }
                      ]
                    },
                    "EquationOBXInternal": null,
                    "NameOfGroup": "Inputs",
                    "EquationToParse": "",
                    "MostRecentExpectedUnitErrors": null,
                    "Units": {
                      "$id": "11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ex allowance for cost sharing - standard base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1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Enhancement_allowance_available_for_cost_sharing___standard_cost_sharing___real.WR"
                        },
                        {
                          "Key": {
                            "$type": "ModelMakerEngine.MMElements, ModelMakerEngine",
                            "$values": [
                              {
                                "$ref": "17"
                              }
                            ]
                          },
                          "Value": "Enhancement_allowance_available_for_cost_sharing___standard_cost_sharing___real.WN."
                        },
                        {
                          "Key": {
                            "$type": "ModelMakerEngine.MMElements, ModelMakerEngine",
                            "$values": [
                              {
                                "$ref": "18"
                              }
                            ]
                          },
                          "Value": "Enhancement_allowance_available_for_cost_sharing___standard_cost_sharing___real.WWN."
                        },
                        {
                          "Key": {
                            "$type": "ModelMakerEngine.MMElements, ModelMakerEngine",
                            "$values": [
                              {
                                "$ref": "19"
                              }
                            ]
                          },
                          "Value": "Enhancement_allowance_available_for_cost_sharing___standard_cost_sharing___real.BIO"
                        },
                        {
                          "Key": {
                            "$type": "ModelMakerEngine.MMElements, ModelMakerEngine",
                            "$values": [
                              {
                                "$ref": "20"
                              }
                            ]
                          },
                          "Value": "Enhancement_allowance_available_for_cost_sharing___standard_cost_sharing___real.ADDN1"
                        },
                        {
                          "Key": {
                            "$type": "ModelMakerEngine.MMElements, ModelMakerEngine",
                            "$values": [
                              {
                                "$ref": "21"
                              }
                            ]
                          },
                          "Value": "Enhancement_allowance_available_for_cost_sharing___standard_cost_sharing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d44a359-e7a4-4996-b840-5e2d2746b08e",
                    "Dimensions": {
                      "$type": "ModelMakerEngine.MMDimensions, ModelMakerEngine",
                      "$values": [
                        {
                          "$ref": "15"
                        }
                      ]
                    },
                    "EquationOBXInternal": null,
                    "NameOfGroup": "Inputs",
                    "EquationToParse": "",
                    "MostRecentExpectedUnitErrors": null,
                    "Units": {
                      "$id": "11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ex allowance for cost sharing - standard enhancement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Enhancement_allowance_available_for_cost_sharing___25_25_cost_sharing___real.WR"
                        },
                        {
                          "Key": {
                            "$type": "ModelMakerEngine.MMElements, ModelMakerEngine",
                            "$values": [
                              {
                                "$ref": "17"
                              }
                            ]
                          },
                          "Value": "Enhancement_allowance_available_for_cost_sharing___25_25_cost_sharing___real.WN."
                        },
                        {
                          "Key": {
                            "$type": "ModelMakerEngine.MMElements, ModelMakerEngine",
                            "$values": [
                              {
                                "$ref": "18"
                              }
                            ]
                          },
                          "Value": "Enhancement_allowance_available_for_cost_sharing___25_25_cost_sharing___real.WWN."
                        },
                        {
                          "Key": {
                            "$type": "ModelMakerEngine.MMElements, ModelMakerEngine",
                            "$values": [
                              {
                                "$ref": "19"
                              }
                            ]
                          },
                          "Value": "Enhancement_allowance_available_for_cost_sharing___25_25_cost_sharing___real.BIO"
                        },
                        {
                          "Key": {
                            "$type": "ModelMakerEngine.MMElements, ModelMakerEngine",
                            "$values": [
                              {
                                "$ref": "20"
                              }
                            ]
                          },
                          "Value": "Enhancement_allowance_available_for_cost_sharing___25_25_cost_sharing___real.ADDN1"
                        },
                        {
                          "Key": {
                            "$type": "ModelMakerEngine.MMElements, ModelMakerEngine",
                            "$values": [
                              {
                                "$ref": "21"
                              }
                            ]
                          },
                          "Value": "Enhancement_allowance_available_for_cost_sharing___25_25_cost_sharing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6039b1e-099e-4a59-8693-b05315ebfc43",
                    "Dimensions": {
                      "$type": "ModelMakerEngine.MMDimensions, ModelMakerEngine",
                      "$values": [
                        {
                          "$ref": "15"
                        }
                      ]
                    },
                    "EquationOBXInternal": null,
                    "NameOfGroup": "Inputs.Totex allowances",
                    "EquationToParse": "",
                    "MostRecentExpectedUnitErrors": null,
                    "Units": {
                      "$id": "12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ex allowance for cost sharing - 25:25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Enhancement_allowance_available_for_cost_sharing___40_10_cost_sharing___real.WR"
                        },
                        {
                          "Key": {
                            "$type": "ModelMakerEngine.MMElements, ModelMakerEngine",
                            "$values": [
                              {
                                "$ref": "17"
                              }
                            ]
                          },
                          "Value": "Enhancement_allowance_available_for_cost_sharing___40_10_cost_sharing___real.WN."
                        },
                        {
                          "Key": {
                            "$type": "ModelMakerEngine.MMElements, ModelMakerEngine",
                            "$values": [
                              {
                                "$ref": "18"
                              }
                            ]
                          },
                          "Value": "Enhancement_allowance_available_for_cost_sharing___40_10_cost_sharing___real.WWN."
                        },
                        {
                          "Key": {
                            "$type": "ModelMakerEngine.MMElements, ModelMakerEngine",
                            "$values": [
                              {
                                "$ref": "19"
                              }
                            ]
                          },
                          "Value": "Enhancement_allowance_available_for_cost_sharing___40_10_cost_sharing___real.BIO"
                        },
                        {
                          "Key": {
                            "$type": "ModelMakerEngine.MMElements, ModelMakerEngine",
                            "$values": [
                              {
                                "$ref": "20"
                              }
                            ]
                          },
                          "Value": "Enhancement_allowance_available_for_cost_sharing___40_10_cost_sharing___real.ADDN1"
                        },
                        {
                          "Key": {
                            "$type": "ModelMakerEngine.MMElements, ModelMakerEngine",
                            "$values": [
                              {
                                "$ref": "21"
                              }
                            ]
                          },
                          "Value": "Enhancement_allowance_available_for_cost_sharing___40_10_cost_sharing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8f45c81-3291-46b9-bb29-9480052c1d6c",
                    "Dimensions": {
                      "$type": "ModelMakerEngine.MMDimensions, ModelMakerEngine",
                      "$values": [
                        {
                          "$ref": "15"
                        }
                      ]
                    },
                    "EquationOBXInternal": null,
                    "NameOfGroup": "Inputs.Totex allowances",
                    "EquationToParse": "",
                    "MostRecentExpectedUnitErrors": null,
                    "Units": {
                      "$id": "12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ex allowance for cost sharing - 40:10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Totex allowances",
              "DisplayName": "Totex allowanc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24",
              "$type": "ModelMaker.GroupNode, ModelMaker",
              "TabOrHeaderColour": "",
              "CollapsedByDefault": false,
              "Comment": "",
              "NameOfGroup": "Inputs",
              "YPosition": 6,
              "Folded": false,
              "Font": null,
              "Children": {
                "$type": "ModelMaker.GroupNodeChildCollection, ModelMaker",
                "$values":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Model Constants",
              "DisplayName": "Model Consta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25",
              "$type": "ModelMaker.GroupNode, ModelMaker",
              "TabOrHeaderColour": "",
              "CollapsedByDefault": false,
              "Comment": "",
              "NameOfGroup": "Inputs",
              "YPosition": 7,
              "Folded": true,
              "Font": null,
              "Children": {
                "$type": "ModelMaker.GroupNodeChildCollection, ModelMaker",
                "$values": [
                  {
                    "$id": "12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a7a0ce75-0a7e-4eff-93a9-58c05d2cce1b",
                    "Dimensions": {
                      "$type": "ModelMakerEngine.MMDimensions, ModelMakerEngine",
                      "$values": []
                    },
                    "EquationOBXInternal": null,
                    "NameOfGroup": "Inputs.Financing",
                    "EquationToParse": "",
                    "MostRecentExpectedUnitErrors": null,
                    "Units": {
                      "$id": "12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Real WACC CPI(H) deflat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375c768-c3b5-42a8-852b-42b79b8db71c",
                    "Dimensions": {
                      "$type": "ModelMakerEngine.MMDimensions, ModelMakerEngine",
                      "$values": []
                    },
                    "EquationOBXInternal": null,
                    "NameOfGroup": "Inputs.Financing",
                    "EquationToParse": "",
                    "MostRecentExpectedUnitErrors": null,
                    "Units": {
                      "$id": "129",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inancing cost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Financing",
              "DisplayName": "Financing",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30",
              "$type": "ModelMaker.GroupNode, ModelMaker",
              "TabOrHeaderColour": "",
              "CollapsedByDefault": false,
              "Comment": "",
              "NameOfGroup": "Inputs",
              "YPosition": 8,
              "Folded": true,
              "Font": null,
              "Children": {
                "$type": "ModelMaker.GroupNodeChildCollection, ModelMaker",
                "$values": [
                  {
                    "$id": "13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a5f5a7c5-6a2c-4167-bfd3-d60f6817886c",
                    "Dimensions": {
                      "$type": "ModelMakerEngine.MMDimensions, ModelMakerEngine",
                      "$values": []
                    },
                    "EquationOBXInternal": null,
                    "NameOfGroup": "Inputs.PAYG rate",
                    "EquationToParse": "",
                    "MostRecentExpectedUnitErrors": null,
                    "Units": {
                      "$id": "13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Opex percentage -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4c8938b1-6143-4b8f-bd9a-8252aa6156ea",
                    "Dimensions": {
                      "$type": "ModelMakerEngine.MMDimensions, ModelMakerEngine",
                      "$values": []
                    },
                    "EquationOBXInternal": null,
                    "NameOfGroup": "Inputs.PAYG rate",
                    "EquationToParse": "",
                    "MostRecentExpectedUnitErrors": null,
                    "Units": {
                      "$ref": "132"
                    },
                    "Name": "Opex percentage - enhance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PAYG rate",
              "DisplayName": "PAYG rat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34",
              "$type": "ModelMaker.GroupNode, ModelMaker",
              "TabOrHeaderColour": "",
              "CollapsedByDefault": false,
              "Comment": "",
              "NameOfGroup": "Inputs",
              "YPosition": 9,
              "Folded": true,
              "Font": null,
              "Children": {
                "$type": "ModelMaker.GroupNodeChildCollection, ModelMaker",
                "$values": [
                  {
                    "$id": "13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Array_conversion___wholesale_water.WR"
                        },
                        {
                          "Key": {
                            "$type": "ModelMakerEngine.MMElements, ModelMakerEngine",
                            "$values": [
                              {
                                "$ref": "17"
                              }
                            ]
                          },
                          "Value": "Array_conversion___wholesale_water.WN."
                        },
                        {
                          "Key": {
                            "$type": "ModelMakerEngine.MMElements, ModelMakerEngine",
                            "$values": [
                              {
                                "$ref": "18"
                              }
                            ]
                          },
                          "Value": "Array_conversion___wholesale_water.WWN."
                        },
                        {
                          "Key": {
                            "$type": "ModelMakerEngine.MMElements, ModelMakerEngine",
                            "$values": [
                              {
                                "$ref": "19"
                              }
                            ]
                          },
                          "Value": "Array_conversion___wholesale_water.BIO"
                        },
                        {
                          "Key": {
                            "$type": "ModelMakerEngine.MMElements, ModelMakerEngine",
                            "$values": [
                              {
                                "$ref": "20"
                              }
                            ]
                          },
                          "Value": "Array_conversion___wholesale_water.ADDN1"
                        },
                        {
                          "Key": {
                            "$type": "ModelMakerEngine.MMElements, ModelMakerEngine",
                            "$values": [
                              {
                                "$ref": "21"
                              }
                            ]
                          },
                          "Value": "Array_conversion___wholesale_water.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36",
                          "$type": "ModelMaker.DimensionedArrayValues, ModelMaker",
                          "Elements": {
                            "$type": "ModelMakerEngine.MMElements, ModelMakerEngine",
                            "$values": [
                              {
                                "$ref": "16"
                              }
                            ]
                          },
                          "Values": {
                            "$type": "System.Collections.Generic.List`1[[System.Object, mscorlib]], mscorlib",
                            "$values": [
                              "1"
                            ]
                          }
                        },
                        {
                          "$id": "137",
                          "$type": "ModelMaker.DimensionedArrayValues, ModelMaker",
                          "Elements": {
                            "$type": "ModelMakerEngine.MMElements, ModelMakerEngine",
                            "$values": [
                              {
                                "$ref": "17"
                              }
                            ]
                          },
                          "Values": {
                            "$type": "System.Collections.Generic.List`1[[System.Object, mscorlib]], mscorlib",
                            "$values": [
                              "1"
                            ]
                          }
                        },
                        {
                          "$id": "138",
                          "$type": "ModelMaker.DimensionedArrayValues, ModelMaker",
                          "Elements": {
                            "$type": "ModelMakerEngine.MMElements, ModelMakerEngine",
                            "$values": [
                              {
                                "$ref": "18"
                              }
                            ]
                          },
                          "Values": {
                            "$type": "System.Collections.Generic.List`1[[System.Object, mscorlib]], mscorlib",
                            "$values": [
                              "0"
                            ]
                          }
                        },
                        {
                          "$id": "139",
                          "$type": "ModelMaker.DimensionedArrayValues, ModelMaker",
                          "Elements": {
                            "$type": "ModelMakerEngine.MMElements, ModelMakerEngine",
                            "$values": [
                              {
                                "$ref": "19"
                              }
                            ]
                          },
                          "Values": {
                            "$type": "System.Collections.Generic.List`1[[System.Object, mscorlib]], mscorlib",
                            "$values": [
                              "0"
                            ]
                          }
                        },
                        {
                          "$id": "140",
                          "$type": "ModelMaker.DimensionedArrayValues, ModelMaker",
                          "Elements": {
                            "$type": "ModelMakerEngine.MMElements, ModelMakerEngine",
                            "$values": [
                              {
                                "$ref": "20"
                              }
                            ]
                          },
                          "Values": {
                            "$type": "System.Collections.Generic.List`1[[System.Object, mscorlib]], mscorlib",
                            "$values": [
                              ""
                            ]
                          }
                        },
                        {
                          "$id": "141",
                          "$type": "ModelMaker.DimensionedArrayValues, ModelMaker",
                          "Elements": {
                            "$type": "ModelMakerEngine.MMElements, ModelMakerEngine",
                            "$values": [
                              {
                                "$ref": "21"
                              }
                            ]
                          },
                          "Values": {
                            "$type": "System.Collections.Generic.List`1[[System.Object, mscorlib]], mscorlib",
                            "$values": [
                              ""
                            ]
                          }
                        }
                      ]
                    },
                    "Is2DArray": false,
                    "NonPrimaryInput": false,
                    "Max": "NaN",
                    "Min": "NaN",
                    "IsBalanceButNotCorkscrew": false,
                    "IsEditable": true,
                    "IsConstant": true,
                    "UniqueID": "548a5750-3300-447c-836b-cf8f37165347",
                    "Dimensions": {
                      "$type": "ModelMakerEngine.MMDimensions, ModelMakerEngine",
                      "$values": [
                        {
                          "$ref": "15"
                        }
                      ]
                    },
                    "EquationOBXInternal": "{1,1,0,0,,}",
                    "NameOfGroup": "Inputs.Array conversion",
                    "EquationToParse": "{1,1,0,0,,}",
                    "MostRecentExpectedUnitErrors": null,
                    "Units": {
                      "$id": "14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rice control conversion array - wholesale wat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Price_control_conversion_array___separate_water_resources___network_plus.WR"
                        },
                        {
                          "Key": {
                            "$type": "ModelMakerEngine.MMElements, ModelMakerEngine",
                            "$values": [
                              {
                                "$ref": "17"
                              }
                            ]
                          },
                          "Value": "Price_control_conversion_array___separate_water_resources___network_plus.WN."
                        },
                        {
                          "Key": {
                            "$type": "ModelMakerEngine.MMElements, ModelMakerEngine",
                            "$values": [
                              {
                                "$ref": "18"
                              }
                            ]
                          },
                          "Value": "Price_control_conversion_array___separate_water_resources___network_plus.WWN."
                        },
                        {
                          "Key": {
                            "$type": "ModelMakerEngine.MMElements, ModelMakerEngine",
                            "$values": [
                              {
                                "$ref": "19"
                              }
                            ]
                          },
                          "Value": "Price_control_conversion_array___separate_water_resources___network_plus.BIO"
                        },
                        {
                          "Key": {
                            "$type": "ModelMakerEngine.MMElements, ModelMakerEngine",
                            "$values": [
                              {
                                "$ref": "20"
                              }
                            ]
                          },
                          "Value": "Price_control_conversion_array___separate_water_resources___network_plus.ADDN1"
                        },
                        {
                          "Key": {
                            "$type": "ModelMakerEngine.MMElements, ModelMakerEngine",
                            "$values": [
                              {
                                "$ref": "21"
                              }
                            ]
                          },
                          "Value": "Price_control_conversion_array___separate_water_resources___network_plus.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44",
                          "$type": "ModelMaker.DimensionedArrayValues, ModelMaker",
                          "Elements": {
                            "$type": "ModelMakerEngine.MMElements, ModelMakerEngine",
                            "$values": [
                              {
                                "$ref": "16"
                              }
                            ]
                          },
                          "Values": {
                            "$type": "System.Collections.Generic.List`1[[System.Object, mscorlib]], mscorlib",
                            "$values": [
                              ""
                            ]
                          }
                        },
                        {
                          "$id": "145",
                          "$type": "ModelMaker.DimensionedArrayValues, ModelMaker",
                          "Elements": {
                            "$type": "ModelMakerEngine.MMElements, ModelMakerEngine",
                            "$values": [
                              {
                                "$ref": "17"
                              }
                            ]
                          },
                          "Values": {
                            "$type": "System.Collections.Generic.List`1[[System.Object, mscorlib]], mscorlib",
                            "$values": [
                              ""
                            ]
                          }
                        },
                        {
                          "$id": "146",
                          "$type": "ModelMaker.DimensionedArrayValues, ModelMaker",
                          "Elements": {
                            "$type": "ModelMakerEngine.MMElements, ModelMakerEngine",
                            "$values": [
                              {
                                "$ref": "18"
                              }
                            ]
                          },
                          "Values": {
                            "$type": "System.Collections.Generic.List`1[[System.Object, mscorlib]], mscorlib",
                            "$values": [
                              "0"
                            ]
                          }
                        },
                        {
                          "$id": "147",
                          "$type": "ModelMaker.DimensionedArrayValues, ModelMaker",
                          "Elements": {
                            "$type": "ModelMakerEngine.MMElements, ModelMakerEngine",
                            "$values": [
                              {
                                "$ref": "19"
                              }
                            ]
                          },
                          "Values": {
                            "$type": "System.Collections.Generic.List`1[[System.Object, mscorlib]], mscorlib",
                            "$values": [
                              "0"
                            ]
                          }
                        },
                        {
                          "$id": "148",
                          "$type": "ModelMaker.DimensionedArrayValues, ModelMaker",
                          "Elements": {
                            "$type": "ModelMakerEngine.MMElements, ModelMakerEngine",
                            "$values": [
                              {
                                "$ref": "20"
                              }
                            ]
                          },
                          "Values": {
                            "$type": "System.Collections.Generic.List`1[[System.Object, mscorlib]], mscorlib",
                            "$values": [
                              ""
                            ]
                          }
                        },
                        {
                          "$id": "149",
                          "$type": "ModelMaker.DimensionedArrayValues, ModelMaker",
                          "Elements": {
                            "$type": "ModelMakerEngine.MMElements, ModelMakerEngine",
                            "$values": [
                              {
                                "$ref": "21"
                              }
                            ]
                          },
                          "Values": {
                            "$type": "System.Collections.Generic.List`1[[System.Object, mscorlib]], mscorlib",
                            "$values": [
                              ""
                            ]
                          }
                        }
                      ]
                    },
                    "Is2DArray": false,
                    "NonPrimaryInput": false,
                    "Max": "NaN",
                    "Min": "NaN",
                    "IsBalanceButNotCorkscrew": false,
                    "IsEditable": true,
                    "IsConstant": false,
                    "UniqueID": "261a9ee3-28d4-4d15-b6ec-caca29dae6f5",
                    "Dimensions": {
                      "$type": "ModelMakerEngine.MMDimensions, ModelMakerEngine",
                      "$values": [
                        {
                          "$ref": "15"
                        }
                      ]
                    },
                    "EquationOBXInternal": "{,,0,0,,}",
                    "NameOfGroup": "Inputs.Price control conversion array",
                    "EquationToParse": "{,,0,0,,}",
                    "MostRecentExpectedUnitErrors": null,
                    "Units": {
                      "$id": "150",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rice control conversion array - separate water resources & network plu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Array_conversion___wholesale_water.WR"
                        },
                        {
                          "Key": {
                            "$type": "ModelMakerEngine.MMElements, ModelMakerEngine",
                            "$values": [
                              {
                                "$ref": "17"
                              }
                            ]
                          },
                          "Value": "Array_conversion___wholesale_water.WN."
                        },
                        {
                          "Key": {
                            "$type": "ModelMakerEngine.MMElements, ModelMakerEngine",
                            "$values": [
                              {
                                "$ref": "18"
                              }
                            ]
                          },
                          "Value": "Array_conversion___wholesale_water.WWN."
                        },
                        {
                          "Key": {
                            "$type": "ModelMakerEngine.MMElements, ModelMakerEngine",
                            "$values": [
                              {
                                "$ref": "19"
                              }
                            ]
                          },
                          "Value": "Array_conversion___wholesale_water.BIO"
                        },
                        {
                          "Key": {
                            "$type": "ModelMakerEngine.MMElements, ModelMakerEngine",
                            "$values": [
                              {
                                "$ref": "20"
                              }
                            ]
                          },
                          "Value": "Array_conversion___wholesale_water.ADDN1"
                        },
                        {
                          "Key": {
                            "$type": "ModelMakerEngine.MMElements, ModelMakerEngine",
                            "$values": [
                              {
                                "$ref": "21"
                              }
                            ]
                          },
                          "Value": "Array_conversion___wholesale_water.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52",
                          "$type": "ModelMaker.DimensionedArrayValues, ModelMaker",
                          "Elements": {
                            "$type": "ModelMakerEngine.MMElements, ModelMakerEngine",
                            "$values": [
                              {
                                "$ref": "16"
                              }
                            ]
                          },
                          "Values": {
                            "$type": "System.Collections.Generic.List`1[[System.Object, mscorlib]], mscorlib",
                            "$values": [
                              "0"
                            ]
                          }
                        },
                        {
                          "$id": "153",
                          "$type": "ModelMaker.DimensionedArrayValues, ModelMaker",
                          "Elements": {
                            "$type": "ModelMakerEngine.MMElements, ModelMakerEngine",
                            "$values": [
                              {
                                "$ref": "17"
                              }
                            ]
                          },
                          "Values": {
                            "$type": "System.Collections.Generic.List`1[[System.Object, mscorlib]], mscorlib",
                            "$values": [
                              "0"
                            ]
                          }
                        },
                        {
                          "$id": "154",
                          "$type": "ModelMaker.DimensionedArrayValues, ModelMaker",
                          "Elements": {
                            "$type": "ModelMakerEngine.MMElements, ModelMakerEngine",
                            "$values": [
                              {
                                "$ref": "18"
                              }
                            ]
                          },
                          "Values": {
                            "$type": "System.Collections.Generic.List`1[[System.Object, mscorlib]], mscorlib",
                            "$values": [
                              "1"
                            ]
                          }
                        },
                        {
                          "$id": "155",
                          "$type": "ModelMaker.DimensionedArrayValues, ModelMaker",
                          "Elements": {
                            "$type": "ModelMakerEngine.MMElements, ModelMakerEngine",
                            "$values": [
                              {
                                "$ref": "19"
                              }
                            ]
                          },
                          "Values": {
                            "$type": "System.Collections.Generic.List`1[[System.Object, mscorlib]], mscorlib",
                            "$values": [
                              "0"
                            ]
                          }
                        },
                        {
                          "$id": "156",
                          "$type": "ModelMaker.DimensionedArrayValues, ModelMaker",
                          "Elements": {
                            "$type": "ModelMakerEngine.MMElements, ModelMakerEngine",
                            "$values": [
                              {
                                "$ref": "20"
                              }
                            ]
                          },
                          "Values": {
                            "$type": "System.Collections.Generic.List`1[[System.Object, mscorlib]], mscorlib",
                            "$values": [
                              "0"
                            ]
                          }
                        },
                        {
                          "$id": "157",
                          "$type": "ModelMaker.DimensionedArrayValues, ModelMaker",
                          "Elements": {
                            "$type": "ModelMakerEngine.MMElements, ModelMakerEngine",
                            "$values": [
                              {
                                "$ref": "21"
                              }
                            ]
                          },
                          "Values": {
                            "$type": "System.Collections.Generic.List`1[[System.Object, mscorlib]], mscorlib",
                            "$values": [
                              "0"
                            ]
                          }
                        }
                      ]
                    },
                    "Is2DArray": false,
                    "NonPrimaryInput": false,
                    "Max": "NaN",
                    "Min": "NaN",
                    "IsBalanceButNotCorkscrew": false,
                    "IsEditable": true,
                    "IsConstant": true,
                    "UniqueID": "e7a17eaf-f033-4e85-903b-01f9433e099c",
                    "Dimensions": {
                      "$type": "ModelMakerEngine.MMDimensions, ModelMakerEngine",
                      "$values": [
                        {
                          "$ref": "15"
                        }
                      ]
                    },
                    "EquationOBXInternal": "{0,0,1,0,0,0}",
                    "NameOfGroup": "Inputs.Array conversion",
                    "EquationToParse": "{0,0,1,0,0,0}",
                    "MostRecentExpectedUnitErrors": null,
                    "Units": {
                      "$id": "158",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rice control conversion array - wastewater network plu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Array_conversion___wholesale_water.WR"
                        },
                        {
                          "Key": {
                            "$type": "ModelMakerEngine.MMElements, ModelMakerEngine",
                            "$values": [
                              {
                                "$ref": "17"
                              }
                            ]
                          },
                          "Value": "Array_conversion___wholesale_water.WN."
                        },
                        {
                          "Key": {
                            "$type": "ModelMakerEngine.MMElements, ModelMakerEngine",
                            "$values": [
                              {
                                "$ref": "18"
                              }
                            ]
                          },
                          "Value": "Array_conversion___wholesale_water.WWN."
                        },
                        {
                          "Key": {
                            "$type": "ModelMakerEngine.MMElements, ModelMakerEngine",
                            "$values": [
                              {
                                "$ref": "19"
                              }
                            ]
                          },
                          "Value": "Array_conversion___wholesale_water.BIO"
                        },
                        {
                          "Key": {
                            "$type": "ModelMakerEngine.MMElements, ModelMakerEngine",
                            "$values": [
                              {
                                "$ref": "20"
                              }
                            ]
                          },
                          "Value": "Array_conversion___wholesale_water.ADDN1"
                        },
                        {
                          "Key": {
                            "$type": "ModelMakerEngine.MMElements, ModelMakerEngine",
                            "$values": [
                              {
                                "$ref": "21"
                              }
                            ]
                          },
                          "Value": "Array_conversion___wholesale_water.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60",
                          "$type": "ModelMaker.DimensionedArrayValues, ModelMaker",
                          "Elements": {
                            "$type": "ModelMakerEngine.MMElements, ModelMakerEngine",
                            "$values": [
                              {
                                "$ref": "16"
                              }
                            ]
                          },
                          "Values": {
                            "$type": "System.Collections.Generic.List`1[[System.Object, mscorlib]], mscorlib",
                            "$values": [
                              "0"
                            ]
                          }
                        },
                        {
                          "$id": "161",
                          "$type": "ModelMaker.DimensionedArrayValues, ModelMaker",
                          "Elements": {
                            "$type": "ModelMakerEngine.MMElements, ModelMakerEngine",
                            "$values": [
                              {
                                "$ref": "17"
                              }
                            ]
                          },
                          "Values": {
                            "$type": "System.Collections.Generic.List`1[[System.Object, mscorlib]], mscorlib",
                            "$values": [
                              "0"
                            ]
                          }
                        },
                        {
                          "$id": "162",
                          "$type": "ModelMaker.DimensionedArrayValues, ModelMaker",
                          "Elements": {
                            "$type": "ModelMakerEngine.MMElements, ModelMakerEngine",
                            "$values": [
                              {
                                "$ref": "18"
                              }
                            ]
                          },
                          "Values": {
                            "$type": "System.Collections.Generic.List`1[[System.Object, mscorlib]], mscorlib",
                            "$values": [
                              "0"
                            ]
                          }
                        },
                        {
                          "$id": "163",
                          "$type": "ModelMaker.DimensionedArrayValues, ModelMaker",
                          "Elements": {
                            "$type": "ModelMakerEngine.MMElements, ModelMakerEngine",
                            "$values": [
                              {
                                "$ref": "19"
                              }
                            ]
                          },
                          "Values": {
                            "$type": "System.Collections.Generic.List`1[[System.Object, mscorlib]], mscorlib",
                            "$values": [
                              "1"
                            ]
                          }
                        },
                        {
                          "$id": "164",
                          "$type": "ModelMaker.DimensionedArrayValues, ModelMaker",
                          "Elements": {
                            "$type": "ModelMakerEngine.MMElements, ModelMakerEngine",
                            "$values": [
                              {
                                "$ref": "20"
                              }
                            ]
                          },
                          "Values": {
                            "$type": "System.Collections.Generic.List`1[[System.Object, mscorlib]], mscorlib",
                            "$values": [
                              "0"
                            ]
                          }
                        },
                        {
                          "$id": "165",
                          "$type": "ModelMaker.DimensionedArrayValues, ModelMaker",
                          "Elements": {
                            "$type": "ModelMakerEngine.MMElements, ModelMakerEngine",
                            "$values": [
                              {
                                "$ref": "21"
                              }
                            ]
                          },
                          "Values": {
                            "$type": "System.Collections.Generic.List`1[[System.Object, mscorlib]], mscorlib",
                            "$values": [
                              "0"
                            ]
                          }
                        }
                      ]
                    },
                    "Is2DArray": false,
                    "NonPrimaryInput": false,
                    "Max": "NaN",
                    "Min": "NaN",
                    "IsBalanceButNotCorkscrew": false,
                    "IsEditable": true,
                    "IsConstant": true,
                    "UniqueID": "e239f590-b122-40fb-a85e-752a1c697c59",
                    "Dimensions": {
                      "$type": "ModelMakerEngine.MMDimensions, ModelMakerEngine",
                      "$values": [
                        {
                          "$ref": "15"
                        }
                      ]
                    },
                    "EquationOBXInternal": "{0,0,0,1,0,0}",
                    "NameOfGroup": "Inputs.Array conversion",
                    "EquationToParse": "{0,0,0,1,0,0}",
                    "MostRecentExpectedUnitErrors": null,
                    "Units": {
                      "$id": "166",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rice control conversion array - bioresour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Price control conversion array",
              "DisplayName": "Array convers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67",
              "$type": "ModelMaker.GroupNode, ModelMaker",
              "TabOrHeaderColour": "",
              "CollapsedByDefault": false,
              "Comment": "",
              "NameOfGroup": "Inputs",
              "YPosition": 10,
              "Folded": true,
              "Font": null,
              "Children": {
                "$type": "ModelMaker.GroupNodeChildCollection, ModelMaker",
                "$values": [
                  {
                    "$id": "16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Price_control_deliverables_adjustment___standard_base___real.WR"
                        },
                        {
                          "Key": {
                            "$type": "ModelMakerEngine.MMElements, ModelMakerEngine",
                            "$values": [
                              {
                                "$ref": "17"
                              }
                            ]
                          },
                          "Value": "Price_control_deliverables_adjustment___standard_base___real.WN."
                        },
                        {
                          "Key": {
                            "$type": "ModelMakerEngine.MMElements, ModelMakerEngine",
                            "$values": [
                              {
                                "$ref": "18"
                              }
                            ]
                          },
                          "Value": "Price_control_deliverables_adjustment___standard_base___real.WWN."
                        },
                        {
                          "Key": {
                            "$type": "ModelMakerEngine.MMElements, ModelMakerEngine",
                            "$values": [
                              {
                                "$ref": "19"
                              }
                            ]
                          },
                          "Value": "Price_control_deliverables_adjustment___standard_base___real.BIO"
                        },
                        {
                          "Key": {
                            "$type": "ModelMakerEngine.MMElements, ModelMakerEngine",
                            "$values": [
                              {
                                "$ref": "20"
                              }
                            ]
                          },
                          "Value": "Price_control_deliverables_adjustment___standard_base___real.ADDN1"
                        },
                        {
                          "Key": {
                            "$type": "ModelMakerEngine.MMElements, ModelMakerEngine",
                            "$values": [
                              {
                                "$ref": "21"
                              }
                            ]
                          },
                          "Value": "Price_control_deliverables_adjustment___standard_base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4c87caf-b7e2-41aa-98a0-4fc6ebb34608",
                    "Dimensions": {
                      "$type": "ModelMakerEngine.MMDimensions, ModelMakerEngine",
                      "$values": [
                        {
                          "$ref": "15"
                        }
                      ]
                    },
                    "EquationOBXInternal": null,
                    "NameOfGroup": "Inputs.PCD adjustment",
                    "EquationToParse": "",
                    "MostRecentExpectedUnitErrors": null,
                    "Units": {
                      "$id": "16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ice control deliverables adjustment - standard bas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Price_control_deliverables_adjustment___standard_enhancement___real.WR"
                        },
                        {
                          "Key": {
                            "$type": "ModelMakerEngine.MMElements, ModelMakerEngine",
                            "$values": [
                              {
                                "$ref": "17"
                              }
                            ]
                          },
                          "Value": "Price_control_deliverables_adjustment___standard_enhancement___real.WN."
                        },
                        {
                          "Key": {
                            "$type": "ModelMakerEngine.MMElements, ModelMakerEngine",
                            "$values": [
                              {
                                "$ref": "18"
                              }
                            ]
                          },
                          "Value": "Price_control_deliverables_adjustment___standard_enhancement___real.WWN."
                        },
                        {
                          "Key": {
                            "$type": "ModelMakerEngine.MMElements, ModelMakerEngine",
                            "$values": [
                              {
                                "$ref": "19"
                              }
                            ]
                          },
                          "Value": "Price_control_deliverables_adjustment___standard_enhancement___real.BIO"
                        },
                        {
                          "Key": {
                            "$type": "ModelMakerEngine.MMElements, ModelMakerEngine",
                            "$values": [
                              {
                                "$ref": "20"
                              }
                            ]
                          },
                          "Value": "Price_control_deliverables_adjustment___standard_enhancement___real.ADDN1"
                        },
                        {
                          "Key": {
                            "$type": "ModelMakerEngine.MMElements, ModelMakerEngine",
                            "$values": [
                              {
                                "$ref": "21"
                              }
                            ]
                          },
                          "Value": "Price_control_deliverables_adjustment___standard_enhancement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814c8ec-4f9d-4603-97ec-8f874915c0da",
                    "Dimensions": {
                      "$type": "ModelMakerEngine.MMDimensions, ModelMakerEngine",
                      "$values": [
                        {
                          "$ref": "15"
                        }
                      ]
                    },
                    "EquationOBXInternal": null,
                    "NameOfGroup": "Inputs.PCD adjustment",
                    "EquationToParse": "",
                    "MostRecentExpectedUnitErrors": null,
                    "Units": {
                      "$id": "17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ice control deliverables adjustment - standard enhance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Price_control_deliverables_adjustment___25_25_cost_sharing___real.WR"
                        },
                        {
                          "Key": {
                            "$type": "ModelMakerEngine.MMElements, ModelMakerEngine",
                            "$values": [
                              {
                                "$ref": "17"
                              }
                            ]
                          },
                          "Value": "Price_control_deliverables_adjustment___25_25_cost_sharing___real.WN."
                        },
                        {
                          "Key": {
                            "$type": "ModelMakerEngine.MMElements, ModelMakerEngine",
                            "$values": [
                              {
                                "$ref": "18"
                              }
                            ]
                          },
                          "Value": "Price_control_deliverables_adjustment___25_25_cost_sharing___real.WWN."
                        },
                        {
                          "Key": {
                            "$type": "ModelMakerEngine.MMElements, ModelMakerEngine",
                            "$values": [
                              {
                                "$ref": "19"
                              }
                            ]
                          },
                          "Value": "Price_control_deliverables_adjustment___25_25_cost_sharing___real.BIO"
                        },
                        {
                          "Key": {
                            "$type": "ModelMakerEngine.MMElements, ModelMakerEngine",
                            "$values": [
                              {
                                "$ref": "20"
                              }
                            ]
                          },
                          "Value": "Price_control_deliverables_adjustment___25_25_cost_sharing___real.ADDN1"
                        },
                        {
                          "Key": {
                            "$type": "ModelMakerEngine.MMElements, ModelMakerEngine",
                            "$values": [
                              {
                                "$ref": "21"
                              }
                            ]
                          },
                          "Value": "Price_control_deliverables_adjustment___25_25_cost_sharing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e48737c-7893-495f-ae8e-b915459e25d2",
                    "Dimensions": {
                      "$type": "ModelMakerEngine.MMDimensions, ModelMakerEngine",
                      "$values": [
                        {
                          "$ref": "15"
                        }
                      ]
                    },
                    "EquationOBXInternal": null,
                    "NameOfGroup": "Inputs.PCD adjustment",
                    "EquationToParse": "",
                    "MostRecentExpectedUnitErrors": null,
                    "Units": {
                      "$id": "17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ice control deliverables adjustment - 25:25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Price_control_deliverables_adjustment___40_10_cost_sharing___real.WR"
                        },
                        {
                          "Key": {
                            "$type": "ModelMakerEngine.MMElements, ModelMakerEngine",
                            "$values": [
                              {
                                "$ref": "17"
                              }
                            ]
                          },
                          "Value": "Price_control_deliverables_adjustment___40_10_cost_sharing___real.WN."
                        },
                        {
                          "Key": {
                            "$type": "ModelMakerEngine.MMElements, ModelMakerEngine",
                            "$values": [
                              {
                                "$ref": "18"
                              }
                            ]
                          },
                          "Value": "Price_control_deliverables_adjustment___40_10_cost_sharing___real.WWN."
                        },
                        {
                          "Key": {
                            "$type": "ModelMakerEngine.MMElements, ModelMakerEngine",
                            "$values": [
                              {
                                "$ref": "19"
                              }
                            ]
                          },
                          "Value": "Price_control_deliverables_adjustment___40_10_cost_sharing___real.BIO"
                        },
                        {
                          "Key": {
                            "$type": "ModelMakerEngine.MMElements, ModelMakerEngine",
                            "$values": [
                              {
                                "$ref": "20"
                              }
                            ]
                          },
                          "Value": "Price_control_deliverables_adjustment___40_10_cost_sharing___real.ADDN1"
                        },
                        {
                          "Key": {
                            "$type": "ModelMakerEngine.MMElements, ModelMakerEngine",
                            "$values": [
                              {
                                "$ref": "21"
                              }
                            ]
                          },
                          "Value": "Price_control_deliverables_adjustment___40_10_cost_sharing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b01a772-fedc-48e6-8aee-66e83cd49349",
                    "Dimensions": {
                      "$type": "ModelMakerEngine.MMDimensions, ModelMakerEngine",
                      "$values": [
                        {
                          "$ref": "15"
                        }
                      ]
                    },
                    "EquationOBXInternal": null,
                    "NameOfGroup": "Inputs.PCD adjustment",
                    "EquationToParse": "",
                    "MostRecentExpectedUnitErrors": null,
                    "Units": {
                      "$id": "17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ice control deliverables adjustment - 40:10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PCD adjustment",
              "DisplayName": "PCD adjust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true,
        "IsFlag": false,
        "IsTimeAndFlagsGroup": false,
        "DimensionsAcross": {
          "$type": "ModelMakerEngine.MMDimensions, ModelMakerEngine",
          "$values": []
        },
        "TimeAxis": 0,
        "IndexInParent": 1,
        "HasOneSheetPerElem": false,
        "OneSheetPerElem": null,
        "Name": "Inputs",
        "DisplayName": "Inpu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176",
        "$type": "ModelMaker.GroupNode, ModelMaker",
        "TabOrHeaderColour": "",
        "CollapsedByDefault": false,
        "Comment": "",
        "NameOfGroup": null,
        "YPosition": 0,
        "Folded": false,
        "Font": null,
        "Children": {
          "$type": "ModelMaker.GroupNodeChildCollection, ModelMaker",
          "$values": [
            {
              "$id": "17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false,
              "UniqueID": "7a496bd4-35d7-42ae-b0a0-e193f220811a",
              "Dimensions": {
                "$type": "ModelMakerEngine.MMDimensions, ModelMakerEngine",
                "$values": []
              },
              "EquationOBXInternal": "IF([Period number] = 1,[Start date],EDATE(PREVIOUSVALUE(), [Months per period]))",
              "NameOfGroup": "Time",
              "EquationToParse": "IF([Period number] = 1,[Start date],EDATE(PREVIOUSVALUE(), [Months per period]))",
              "MostRecentExpectedUnitErrors": null,
              "Units": {
                "$id": "178",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Model period star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9,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9",
              "$type": "ModelMaker.GroupNode, ModelMaker",
              "TabOrHeaderColour": "",
              "CollapsedByDefault": false,
              "Comment": "",
              "NameOfGroup": "Time",
              "YPosition": 1,
              "Folded": true,
              "Font": null,
              "Children": {
                "$type": "ModelMaker.GroupNodeChildCollection, ModelMaker",
                "$values": [
                  {
                    "$id": "180",
                    "$type": "ModelMaker.GroupNode, ModelMaker",
                    "TabOrHeaderColour": "",
                    "CollapsedByDefault": false,
                    "Comment": "",
                    "NameOfGroup": "Time.Flags",
                    "YPosition": 0,
                    "Folded": true,
                    "Font": null,
                    "Children": {
                      "$type": "ModelMaker.GroupNodeChildCollection, ModelMaker",
                      "$values": [
                        {
                          "$id": "18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57a1600-a54e-4dfd-8ac4-57067700cb22",
                          "Dimensions": {
                            "$type": "ModelMakerEngine.MMDimensions, ModelMakerEngine",
                            "$values": []
                          },
                          "EquationOBXInternal": "IF([Start date] = [Model period start], 1, 0)",
                          "NameOfGroup": "Time.Flags.Model start date flag",
                          "EquationToParse": "IF([Start date] = [Model period start], 1, 0)",
                          "MostRecentExpectedUnitErrors": null,
                          "Units": {
                            "$id": "182",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Model start date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true,
                    "IsTimeAndFlagsGroup": false,
                    "DimensionsAcross": {
                      "$type": "ModelMakerEngine.MMDimensions, ModelMakerEngine",
                      "$values": []
                    },
                    "TimeAxis": 0,
                    "IndexInParent": -1,
                    "HasOneSheetPerElem": false,
                    "OneSheetPerElem": null,
                    "Name": "Model start date flag",
                    "DisplayName": "Model start date flag",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83",
                    "$type": "ModelMaker.GroupNode, ModelMaker",
                    "TabOrHeaderColour": "",
                    "CollapsedByDefault": false,
                    "Comment": "",
                    "NameOfGroup": "Time.Flags",
                    "YPosition": 1,
                    "Folded": true,
                    "Font": null,
                    "Children": {
                      "$type": "ModelMaker.GroupNodeChildCollection, ModelMaker",
                      "$values": [
                        {
                          "$id": "18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f1cbf7c-e6e5-4d80-ba90-d18652bc88a0",
                          "Dimensions": {
                            "$type": "ModelMakerEngine.MMDimensions, ModelMakerEngine",
                            "$values": []
                          },
                          "EquationOBXInternal": "IF([Model period end] = [Last pre forecast date], 1, 0)",
                          "NameOfGroup": "Time.Flags.Pre forecast period",
                          "EquationToParse": "IF([Model period end] = [Last pre forecast date], 1, 0)",
                          "MostRecentExpectedUnitErrors": null,
                          "Units": {
                            "$id": "185",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Last pre forecast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ad556c1-e4a4-49bc-b878-12d65319de55",
                          "Dimensions": {
                            "$type": "ModelMakerEngine.MMDimensions, ModelMakerEngine",
                            "$values": []
                          },
                          "EquationOBXInternal": "IF([Last pre forecast date] >= [Model period end], 1, 0)",
                          "NameOfGroup": "Time.Flags.Pre forecast period",
                          "EquationToParse": "IF([Last pre forecast date] >= [Model period end], 1, 0)",
                          "MostRecentExpectedUnitErrors": null,
                          "Units": {
                            "$id": "187",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"Pre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"18cb0320-b9f6-44f9-9813-a94a12da7515",
                          "Dimensions": {
                            "$type": "ModelMakerEngine.MMDimensions, ModelMakerEngine",
                            "$values": []
                          },
                          "EquationOBXInternal": "SUM(ALLVALUES([Pre forecast period flag]))",
                          "NameOfGroup": "Time.Flags.Pre forecast period",
                          "EquationToParse": "SUM(ALLVALUES([Pre forecast period flag]))",
                          "MostRecentExpectedUnitErrors": null,
                          "Units": {
                            "$id": "189",
                            "$type": "ModelMaker.Unit, ModelMaker",
                            "DefaultNumberFormat": 5,
                            "NumberFormatOverride": null,
                            "MatchAnything": false,
                            "ExternalRepresentation": "Columns",
                            "ItemsOnTop": {
                              "$type": "System.Collections.Generic.List`1[[System.String, mscorlib]], mscorlib",
                              "$values": [
                                "Columns"
                              ]
                            },
                            "ItemsOnBottom": {
                              "$type": "System.Collections.Generic.List`1[[System.String, mscorlib]], mscorlib",
                              "$values": []
                            },
                            "IsCurrency": false,
                            "ContainsSMU": false,
                            "IsDimensionless": false,
                            "InsertRowTotal": true,
                            "IgnoreWhenDeterminingExpectedUnits": false
                          },
                          "Name": "Pre forecast period total",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counter,  but they are Columns",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"Pre forecast period",
                    "DisplayName": "Pre forecast period",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"190",
                    "$type": "ModelMaker.GroupNode, ModelMaker",
                    "TabOrHeaderColour": "",
                    "CollapsedByDefault": false,
                    "Comment": "",
                    "NameOfGroup": "Time.Flags",
                    "YPosition": 2,
                    "Folded": true,
                    "Font": null,
                    "Children": {
                      "$type": "ModelMaker.GroupNodeChildCollection, ModelMaker",
                      "$values": [
                        {
                          "$id": "191",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"143137a0-0c70-465f-8e08-9d54f09485f9",
                          "Dimensions": {
                            "$type": "ModelMakerEngine.MMDimensions, ModelMakerEngine",
                            "$values": []
                          },
                          "EquationOBXInternal": "IF(AND([Pre forecast period flag] = 1, [Last pre forecast flag] = 0), 1, 0)",
                          "NameOfGroup": "Time.Flags.Average indexes for outturn uplift factors flag",
                          "EquationToParse": "IF(AND([Pre forecast period flag] = 1, [Last pre forecast flag] = 0), 1, 0)",
                          "MostRecentExpectedUnitErrors": null,
                          "Units": {
                            "$id": "192",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"Average indexes for outturn uplift factors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true,
                    "IsTimeAndFlagsGroup": false,
                    "DimensionsAcross": {
                      "$type": "ModelMakerEngine.MMDimensions, ModelMakerEngine",
                      "$values": []
                    },
                    "TimeAxis": 0,
                    "IndexInParent": -1,
                    "HasOneSheetPerElem": false,
                    "OneSheetPerElem": null,
                    "Name": "Average indexes for outturn uplift factors flag",
                    "DisplayName": "Average indexes for outturn uplift factors flag",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"193",
                    "$type": "ModelMaker.GroupNode, ModelMaker",
                    "TabOrHeaderColour": "",
                    "CollapsedByDefault": false,
                    "Comment": "",
                    "NameOfGroup": "Time.Flags",
                    "YPosition": 3,
                    "Folded": true,
                    "Font": null,
                    "Children": {
                      "$type": "ModelMaker.GroupNodeChildCollection, ModelMaker",
                      "$values": [
                        {
                          "$id": "194",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"6e903dcf-70a5-4baa-9b17-c429c2d55090",
                          "Dimensions": {
                            "$type": "ModelMakerEngine.MMDimensions, ModelMakerEngine",
                            "$values": []
                          },
                          "EquationOBXInternal": "PREVIOUSVALUE([Last pre forecast flag])",
                          "NameOfGroup": "Time.Flags.Forecast period",
                          "EquationToParse": "PREVIOUSVALUE([Last pre forecast flag])",
                          "MostRecentExpectedUnitErrors": null,
                          "Units": {
                            "$id": "195",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"First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"2330f770-98e1-4d58-b74b-463bea61fd3f",
                          "Dimensions": {
                            "$type": "ModelMakerEngine.MMDimensions, ModelMakerEngine",
                            "$values": []
                          },
                          "EquationOBXInternal": " IF(AND([Forecast end date] > PREVIOUSVALUE([Model period end]), [Forecast end date] <= [Model period end]), 1, 0)",
                          "NameOfGroup": "Time.Flags.Forecast period",
                          "EquationToParse": " IF(AND([Forecast end date] > PREVIOUSVALUE([Model period end]), [Forecast end date] <= [Model period end]), 1, 0)",
                          "MostRecentExpectedUnitErrors": null,
                          "Units": {
                            "$id": "197",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Last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9aef709-3a72-4010-9f90-258bd70d89d6",
                          "Dimensions": {
                            "$type": "ModelMakerEngine.MMDimensions, ModelMakerEngine",
                            "$values": []
                          },
                          "EquationOBXInternal": "[First forecast period flag] - PREVIOUSVALUE([Last forecast period flag]) + PREVIOUSVALUE()",
                          "NameOfGroup": "Time.Flags.Forecast period",
                          "EquationToParse": "[First forecast period flag] - PREVIOUSVALUE([Last forecast period flag]) + PREVIOUSVALUE()",
                          "MostRecentExpectedUnitErrors": null,
                          "Units": {
                            "$id": "199",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402b8c1-6706-4632-8563-733902b9938f",
                          "Dimensions": {
                            "$type": "ModelMakerEngine.MMDimensions, ModelMakerEngine",
                            "$values": []
                          },
                          "EquationOBXInternal": "SUM(ALLVALUES([Forecast period flag]))",
                          "NameOfGroup": "Time.Flags.Forecast period",
                          "EquationToParse": "SUM(ALLVALUES([Forecast period flag]))",
                          "MostRecentExpectedUnitErrors": null,
                          "Units": {
                            "$id": "201",
                            "$type": "ModelMaker.Unit, ModelMaker",
                            "DefaultNumberFormat": 5,
                            "NumberFormatOverride": null,
                            "MatchAnything": false,
                            "ExternalRepresentation": "Columns",
                            "ItemsOnTop": {
                              "$type": "System.Collections.Generic.List`1[[System.String, mscorlib]], mscorlib",
                              "$values": [
                                "Columns"
                              ]
                            },
                            "ItemsOnBottom": {
                              "$type": "System.Collections.Generic.List`1[[System.String, mscorlib]], mscorlib",
                              "$values": []
                            },
                            "IsCurrency": false,
                            "ContainsSMU": false,
                            "IsDimensionless": false,
                            "InsertRowTotal": true,
                            "IgnoreWhenDeterminingExpectedUnits": false
                          },
                          "Name": "Forecast period tot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counter,  but they are Columns",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Forecast period",
                    "DisplayName": "Forecast period",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202",
                    "$type": "ModelMaker.GroupNode, ModelMaker",
                    "TabOrHeaderColour": "",
                    "CollapsedByDefault": false,
                    "Comment": "",
                    "NameOfGroup": "Time.Flags",
                    "YPosition": 4,
                    "Folded": true,
                    "Font": null,
                    "Children": {
                      "$type": "ModelMaker.GroupNodeChildCollection, ModelMaker",
                      "$values": [
                        {
                          "$id": "20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963bb07-77e3-40ae-8c9f-62a7a835b9a3",
                          "Dimensions": {
                            "$type": "ModelMakerEngine.MMDimensions, ModelMakerEngine",
                            "$values": []
                          },
                          "EquationOBXInternal": "PREVIOUSVALUE([Last forecast period flag])",
                          "NameOfGroup": "Time.Flags.Post forecast period",
                          "EquationToParse": "PREVIOUSVALUE([Last forecast period flag])",
                          "MostRecentExpectedUnitErrors": null,
                          "Units": {
                            "$id": "204",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irst post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5699f70-18df-4d92-9827-8746b400c1b8",
                          "Dimensions": {
                            "$type": "ModelMakerEngine.MMDimensions, ModelMakerEngine",
                            "$values": []
                          },
                          "EquationOBXInternal": "[First post forecast period flag] + PREVIOUSVALUE()",
                          "NameOfGroup": "Time.Flags.Post forecast period",
                          "EquationToParse": "[First post forecast period flag] + PREVIOUSVALUE()",
                          "MostRecentExpectedUnitErrors": null,
                          "Units": {
                            "$id": "206",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ost forecast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5e0a160-0dc5-4ef1-bfc6-92ee2bd78c88",
                          "Dimensions": {
                            "$type": "ModelMakerEngine.MMDimensions, ModelMakerEngine",
                            "$values": []
                          },
                          "EquationOBXInternal": "SUM(ALLVALUES([Post forecast flag]))",
                          "NameOfGroup": "Time.Flags.Post forecast period",
                          "EquationToParse": "SUM(ALLVALUES([Post forecast flag]))",
                          "MostRecentExpectedUnitErrors": null,
                          "Units": {
                            "$id": "208",
                            "$type": "ModelMaker.Unit, ModelMaker",
                            "DefaultNumberFormat": 5,
                            "NumberFormatOverride": null,
                            "MatchAnything": false,
                            "ExternalRepresentation": "Columns",
                            "ItemsOnTop": {
                              "$type": "System.Collections.Generic.List`1[[System.String, mscorlib]], mscorlib",
                              "$values": [
                                "Columns"
                              ]
                            },
                            "ItemsOnBottom": {
                              "$type": "System.Collections.Generic.List`1[[System.String, mscorlib]], mscorlib",
                              "$values": []
                            },
                            "IsCurrency": false,
                            "ContainsSMU": false,
                            "IsDimensionless": false,
                            "InsertRowTotal": true,
                            "IgnoreWhenDeterminingExpectedUnits": false
                          },
                          "Name": "Post forecast period tot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counter,  but they are Columns",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Post forecast period",
                    "DisplayName": "Post forecast period",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tru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Flags",
              "DisplayName": "Flag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209",
              "$type": "ModelMaker.GroupNode, ModelMaker",
              "TabOrHeaderColour": "",
              "CollapsedByDefault": false,
              "Comment": "",
              "NameOfGroup": "Time",
              "YPosition": 2,
              "Folded": false,
              "Font": null,
              "Children": {
                "$type": "ModelMaker.GroupNodeChildCollection, ModelMaker",
                "$values": [
                  {
                    "$id": "21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false,
                    "UniqueID": "2085c077-1f4b-4e5b-8190-26b7591765c1",
                    "Dimensions": {
                      "$type": "ModelMakerEngine.MMDimensions, ModelMakerEngine",
                      "$values": []
                    },
                    "EquationOBXInternal": "EDATE([Model period start], [Months per period]) - 1",
                    "NameOfGroup": "Time.Headers",
                    "EquationToParse": "EDATE([Model period start], [Months per period]) - 1",
                    "MostRecentExpectedUnitErrors": null,
                    "Units": {
                      "$id": "211",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Model period en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10,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2c704ef-18a0-4f6a-88bb-6dfcb7432571",
                    "Dimensions": {
                      "$type": "ModelMakerEngine.MMDimensions, ModelMakerEngine",
                      "$values": []
                    },
                    "EquationOBXInternal": "IF([Pre forecast period flag] = 1, \"Pre Fcst\", IF([Forecast period flag] = 1, \"Forecast\", \"Post Fcst\"))",
                    "NameOfGroup": "Time.Headers",
                    "EquationToParse": "IF([Pre forecast period flag] = 1, \"Pre Fcst\", IF([Forecast period flag] = 1, \"Forecast\", \"Post Fcst\"))",
                    "MostRecentExpectedUnitErrors": null,
                    "Units": {
                      "$ref": "27"
                    },
                    "Name": "Timeline label",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eb7a369-3654-4174-9e04-0554dbdd8017",
                    "Dimensions": {
                      "$type": "ModelMakerEngine.MMDimensions, ModelMakerEngine",
                      "$values": []
                    },
                    "EquationOBXInternal": null,
                    "NameOfGroup": "Time.Headers",
                    "EquationToParse": "",
                    "MostRecentExpectedUnitErrors": null,
                    "Units": {
                      "$ref": "27"
                    },
                    "Name": "Contract year",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false,
                    "UniqueID": "15127aa3-415b-4b01-8d89-2b4799fb508c",
                    "Dimensions": {
                      "$type": "ModelMakerEngine.MMDimensions, ModelMakerEngine",
                      "$values": []
                    },
                    "EquationOBXInternal": "PREVIOUSVALUE()+1",
                    "NameOfGroup": "Time.Headers",
                    "EquationToParse": "PREVIOUSVALUE()+1",
                    "MostRecentExpectedUnitErrors": null,
                    "Units": {
                      "$id": "215",
                      "$type": "ModelMaker.Unit, ModelMaker",
                      "DefaultNumberFormat": 5,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eriod nu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8,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Headers",
              "DisplayName": "Header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true,
        "DimensionsAcross": {
          "$type": "ModelMakerEngine.MMDimensions, ModelMakerEngine",
          "$values": []
        },
        "TimeAxis": 0,
        "IndexInParent": 2,
        "HasOneSheetPerElem": false,
        "OneSheetPerElem": null,
        "Name": "Time",
        "DisplayName": "Tim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16",
        "$type": "ModelMaker.GroupNode, ModelMaker",
        "TabOrHeaderColour": "",
        "CollapsedByDefault": false,
        "Comment": "",
        "NameOfGroup": "Model Checks and Alerts",
        "YPosition": 0,
        "Folded": true,
        "Font": null,
        "Children": {
          "$type": "ModelMaker.GroupNodeChildCollection, ModelMaker",
          "$values": []
        },
        "AllowAddChildren": true,
        "AllowRemoveChildren": true,
        "IsImported": false,
        "IsChecksGroup": tru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Model Checks",
        "DisplayName": "Model Check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17",
        "$type": "ModelMaker.GroupNode, ModelMaker",
        "TabOrHeaderColour": "",
        "CollapsedByDefault": false,
        "Comment": "",
        "NameOfGroup": "Model Checks and Alerts",
        "YPosition": 1,
        "Folded": true,
        "Font": null,
        "Children": {
          "$type": "ModelMaker.GroupNodeChildCollection, ModelMaker",
          "$values": []
        },
        "AllowAddChildren": true,
        "AllowRemoveChildren": true,
        "IsImported": false,
        "IsChecksGroup": false,
        "IsAlertsGroup": true,
        "IsChecksAndAlertsGroup": false,
        "IsUnallocatedGroup": false,
        "IsInputsGroup": false,
        "IsFlag": false,
        "IsTimeAndFlagsGroup": false,
        "DimensionsAcross": {
          "$type": "ModelMakerEngine.MMDimensions, ModelMakerEngine",
          "$values": []
        },
        "TimeAxis": 0,
        "IndexInParent": -1,
        "HasOneSheetPerElem": false,
        "OneSheetPerElem": null,
        "Name": "Model Alerts",
        "DisplayName": "Model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18",
        "$type": "ModelMaker.GroupNode, ModelMaker",
        "TabOrHeaderColour": "",
        "CollapsedByDefault": false,
        "Comment": "",
        "NameOfGroup": null,
        "YPosition": 0,
        "Folded": false,
        "Font": null,
        "Children": {
          "$type": "ModelMaker.GroupNodeChildCollection, ModelMaker",
          "$values": [
            {
              "$ref": "216"
            },
            {
              "$ref": "217"
            }
          ]
        },
        "AllowAddChildren": true,
        "AllowRemoveChildren": true,
        "IsImported": false,
        "IsChecksGroup": false,
        "IsAlertsGroup": false,
        "IsChecksAndAlertsGroup": true,
        "IsUnallocatedGroup": false,
        "IsInputsGroup": false,
        "IsFlag": false,
        "IsTimeAndFlagsGroup": false,
        "DimensionsAcross": {
          "$type": "ModelMakerEngine.MMDimensions, ModelMakerEngine",
          "$values": []
        },
        "TimeAxis": 0,
        "IndexInParent": 11,
        "HasOneSheetPerElem": false,
        "OneSheetPerElem": null,
        "Name": "Model Checks and Alerts",
        "DisplayName": "Model Checks and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ref": "31"
      },
      {
        "$ref": "209"
      },
      {
        "$ref": "214"
      },
      {
        "$ref": "39"
      },
      {
        "$ref": "177"
      },
      {
        "$ref": "210"
      },
      {
        "$ref": "33"
      },
      {
        "$ref": "212"
      },
      {
        "$ref": "213"
      },
      {
        "$ref": "42"
      },
      {
        "$id": "21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d573bff-7da4-4d9d-a956-4ad5be0e16c9",
        "Dimensions": {
          "$type": "ModelMakerEngine.MMDimensions, ModelMakerEngine",
          "$values": []
        },
        "EquationOBXInternal": "AVERAGE(ARRAYVALUES([Consumer Price Index (with housing) - base year (2022-23)]))",
        "NameOfGroup": "Indexation",
        "EquationToParse": "AVERAGE(ARRAYVALUES([Consumer Price Index (with housing) - base year (2022-23)]))",
        "MostRecentExpectedUnitErrors": null,
        "Units": {
          "$id": "220",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nsumer Price Index (with housing) - base year - FYA",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44"
      },
      {
        "$id": "22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4a75d8f-9187-45a0-9f5f-a82f9a07a719",
        "Dimensions": {
          "$type": "ModelMakerEngine.MMDimensions, ModelMakerEngine",
          "$values": []
        },
        "EquationOBXInternal": "AVERAGE(ARRAYVALUES([Consumer Price Index (with housing)]))",
        "NameOfGroup": "Indexation",
        "EquationToParse": "AVERAGE(ARRAYVALUES([Consumer Price Index (with housing)]))",
        "MostRecentExpectedUnitErrors": null,
        "Units": {
          "$id": "222",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nsumer Price Index (with housing) - FYA",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48b5156-0898-40ec-a20b-7eb3c0f35603",
        "Dimensions": {
          "$type": "ModelMakerEngine.MMDimensions, ModelMakerEngine",
          "$values": []
        },
        "EquationOBXInternal": "IF([Consumer Price Index (with housing) - base year - FYA] = 0, 0, [Consumer Price Index (with housing) - FYA]/[Consumer Price Index (with housing) - base year - FYA])",
        "NameOfGroup": "Indexation",
        "EquationToParse": "IF([Consumer Price Index (with housing) - base year - FYA] = 0, 0, [Consumer Price Index (with housing) - FYA]/[Consumer Price Index (with housing) - base year - FYA])",
        "MostRecentExpectedUnitErrors": null,
        "Units": {
          "$id": "224",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CPI(H) - FYA - inflate from base year (2022-23) avera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5",
        "$type": "ModelMaker.GroupNode, ModelMaker",
        "TabOrHeaderColour": "",
        "CollapsedByDefault": false,
        "Comment": "",
        "NameOfGroup": null,
        "YPosition": 0,
        "Folded": false,
        "Font": null,
        "Children": {
          "$type": "ModelMaker.GroupNodeChildCollection, ModelMaker",
          "$values": [
            {
              "$ref": "219"
            },
            {
              "$ref": "221"
            },
            {
              "$ref": "223"
            },
            {
              "$id": "22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881bacf-c93b-4d5d-b020-6172dbd10c53",
              "Dimensions": {
                "$type": "ModelMakerEngine.MMDimensions, ModelMakerEngine",
                "$values": []
              },
              "EquationOBXInternal": "IF(PREVIOUSVALUE([Consumer Price Index (with housing) - FYA]) = 0, 0, ([Consumer Price Index (with housing) - FYA] - PREVIOUSVALUE([Consumer Price Index (with housing) - FYA]))/PREVIOUSVALUE([Consumer Price Index (with housing) - FYA]))",
              "NameOfGroup": "Indexation",
              "EquationToParse": "IF(PREVIOUSVALUE([Consumer Price Index (with housing) - FYA]) = 0, 0, ([Consumer Price Index (with housing) - FYA] - PREVIOUSVALUE([Consumer Price Index (with housing) - FYA]))/PREVIOUSVALUE([Consumer Price Index (with housing) - FYA]))",
              "MostRecentExpectedUnitErrors": null,
              "Units": {
                "$id": "22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CPI(H) - FYA - growth r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true,
        "IsChecksGroup": false,
        "IsAlertsGroup": false,
        "IsChecksAndAlertsGroup": false,
        "IsUnallocatedGroup": false,
        "IsInputsGroup": false,
        "IsFlag": false,
        "IsTimeAndFlagsGroup": false,
        "DimensionsAcross": {
          "$type": "ModelMakerEngine.MMDimensions, ModelMakerEngine",
          "$values": []
        },
        "TimeAxis": 0,
        "IndexInParent": 3,
        "HasOneSheetPerElem": false,
        "OneSheetPerElem": null,
        "Name": "Indexation",
        "DisplayName": "Indexation",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ref": "41"
      },
      {
        "$ref": "94"
      },
      {
        "$ref": "97"
      },
      {
        "$ref": "99"
      },
      {
        "$ref": "92"
      },
      {
        "$ref": "101"
      },
      {
        "$ref": "103"
      },
      {
        "$ref": "124"
      },
      {
        "$id": "228",
        "$type": "ModelMaker.GroupNode, ModelMaker",
        "TabOrHeaderColour": "",
        "CollapsedByDefault": false,
        "Comment": "",
        "NameOfGroup": null,
        "YPosition": 0,
        "Folded": false,
        "Font": null,
        "Children": {
          "$type": "ModelMaker.GroupNodeChildCollection, ModelMaker",
          "$values": [
            {
              "$id": "229",
              "$type": "ModelMaker.GroupNode, ModelMaker",
              "TabOrHeaderColour": "",
              "CollapsedByDefault": false,
              "Comment": "",
              "NameOfGroup": "Optimisation",
              "YPosition": 0,
              "Folded": true,
              "Font": null,
              "Children": {
                "$type": "ModelMaker.GroupNodeChildCollection, ModelMaker",
                "$values":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Historics",
              "DisplayName": "Historic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0,
        "HasOneSheetPerElem": false,
        "OneSheetPerElem": null,
        "Name": "Optimisation",
        "DisplayName": "Optimis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229"
      },
      {
        "$ref": "100"
      },
      {
        "$ref": "96"
      },
      {
        "$ref": "93"
      },
      {
        "$id": "230",
        "$type": "ModelMaker.GroupNode, ModelMaker",
        "TabOrHeaderColour": "",
        "CollapsedByDefault": false,
        "Comment": "",
        "NameOfGroup": null,
        "YPosition": 0,
        "Folded": false,
        "Font": null,
        "Children": {
          "$type": "ModelMaker.GroupNodeChildCollection, ModelMaker",
          "$values": [
            {
              "$id": "231",
              "$type": "ModelMaker.GroupNode, ModelMaker",
              "TabOrHeaderColour": "",
              "CollapsedByDefault": false,
              "Comment": "",
              "NameOfGroup": "Labour",
              "YPosition": 0,
              "Folded": true,
              "Font": null,
              "Children": {
                "$type": "ModelMaker.GroupNodeChildCollection, ModelMaker",
                "$values": [
                  {
                    "$id": "23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29d3312-0e1d-4666-9bfb-68a13048dc45",
                    "Dimensions": {
                      "$type": "ModelMakerEngine.MMDimensions, ModelMakerEngine",
                      "$values": []
                    },
                    "EquationOBXInternal": "IF([Last pre forecast flag] = 1, 1, PREVIOUSVALUE() * ([Labour RPE – PR24 final determinations] + 1))",
                    "NameOfGroup": "Labour.Wage growth for adjustment",
                    "EquationToParse": "IF([Last pre forecast flag] = 1, 1, PREVIOUSVALUE() * ([Labour RPE – PR24 final determinations] + 1))",
                    "MostRecentExpectedUnitErrors": null,
                    "Units": {
                      "$id": "233",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Forecast wage growth for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Wage growth for adjustment",
              "DisplayName": "Wage growth for adjust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34",
              "$type": "ModelMaker.GroupNode, ModelMaker",
              "TabOrHeaderColour": "",
              "CollapsedByDefault": false,
              "Comment": "",
              "NameOfGroup": "Labour",
              "YPosition": 1,
              "Folded": false,
              "Font": null,
              "Children": {
                "$type": "ModelMaker.GroupNodeChildCollection, ModelMaker",
                "$values": [
                  {
                    "$id": "235",
                    "$type": "ModelMaker.GroupNode, ModelMaker",
                    "TabOrHeaderColour": "",
                    "CollapsedByDefault": false,
                    "Comment": "",
                    "NameOfGroup": "Labour.Base",
                    "YPosition": 0,
                    "Folded": false,
                    "Font": null,
                    "Children": {
                      "$type": "ModelMaker.GroupNodeChildCollection, ModelMaker",
                      "$values": [
                        {
                          "$id": "23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30e68cf-e996-4c22-9a2b-f0eea0f620dc",
                          "Dimensions": {
                            "$type": "ModelMakerEngine.MMDimensions, ModelMakerEngine",
                            "$values": []
                          },
                          "EquationOBXInternal": "IF([ASHE manufacturing mean hourly earnings including overtime - nominal] = 0, 0, [ASHE manufacturing mean hourly earnings including overtime - nominal]/[CPI(H) - FYA - inflate from base year (2022-23) average])",
                          "NameOfGroup": "Labour.Base",
                          "EquationToParse": "IF([ASHE manufacturing mean hourly earnings including overtime - nominal] = 0, 0, [ASHE manufacturing mean hourly earnings including overtime - nominal]/[CPI(H) - FYA - inflate from base year (2022-23) average])",
                          "MostRecentExpectedUnitErrors": null,
                          "Units": {
                            "$id": "237",
                            "$type": "ModelMaker.Unit, ModelMaker",
                            "DefaultNumberFormat": 4,
                            "NumberFormatOverride": null,
                            "MatchAnything": false,
                            "ExternalRepresentation": "£/hour",
                            "ItemsOnTop": {
                              "$type": "System.Collections.Generic.List`1[[System.String, mscorlib]], mscorlib",
                              "$values": [
                                "£"
                              ]
                            },
                            "ItemsOnBottom": {
                              "$type": "System.Collections.Generic.List`1[[System.String, mscorlib]], mscorlib",
                              "$values": [
                                "hour"
                              ]
                            },
                            "IsCurrency": true,
                            "ContainsSMU": false,
                            "IsDimensionless": false,
                            "InsertRowTotal": true,
                            "IgnoreWhenDeterminingExpectedUnits": false
                          },
                          "Name": "ASHE manufacturing mean hourly earnings including overtim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d868fb1-6f08-4477-98c9-93e542a846c5",
                          "Dimensions": {
                            "$type": "ModelMakerEngine.MMDimensions, ModelMakerEngine",
                            "$values": []
                          },
                          "EquationOBXInternal": "SUMPRODUCT(ALLVALUES([ASHE manufacturing mean hourly earnings including overtime - real]), ALLVALUES([Last pre forecast flag]))",
                          "NameOfGroup": "Labour.Base",
                          "EquationToParse": "SUMPRODUCT(ALLVALUES([ASHE manufacturing mean hourly earnings including overtime - real]), ALLVALUES([Last pre forecast flag]))",
                          "MostRecentExpectedUnitErrors": null,
                          "Units": {
                            "$id": "239",
                            "$type": "ModelMaker.Unit, ModelMaker",
                            "DefaultNumberFormat": 4,
                            "NumberFormatOverride": null,
                            "MatchAnything": false,
                            "ExternalRepresentation": "£/hour",
                            "ItemsOnTop": {
                              "$type": "System.Collections.Generic.List`1[[System.String, mscorlib]], mscorlib",
                              "$values": [
                                "£"
                              ]
                            },
                            "ItemsOnBottom": {
                              "$type": "System.Collections.Generic.List`1[[System.String, mscorlib]], mscorlib",
                              "$values": [
                                "hour"
                              ]
                            },
                            "IsCurrency": true,
                            "ContainsSMU": false,
                            "IsDimensionless": false,
                            "InsertRowTotal": true,
                            "IgnoreWhenDeterminingExpectedUnits": false
                          },
                          "Name": "ASHE manufacturing mean hourly earnings including overtime - year zero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d84e556-3282-4c0d-b3fb-dc04f46f9683",
                          "Dimensions": {
                            "$type": "ModelMakerEngine.MMDimensions, ModelMakerEngine",
                            "$values": []
                          },
                          "EquationOBXInternal": "IF([ASHE manufacturing mean hourly earnings including overtime - real] = 0, 0, [ASHE manufacturing mean hourly earnings including overtime - real]/[ASHE manufacturing mean hourly earnings including overtime - year zero - real])",
                          "NameOfGroup": "Labour.Base",
                          "EquationToParse": "IF([ASHE manufacturing mean hourly earnings including overtime - real] = 0, 0, [ASHE manufacturing mean hourly earnings including overtime - real]/[ASHE manufacturing mean hourly earnings including overtime - year zero - real])",
                          "MostRecentExpectedUnitErrors": null,
                          "Units": {
                            "$id": "241",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SHE manufacturing mean hourly earnings including overtime - cumulative growth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66d3211-d4ef-488e-9a05-1932e4228988",
                          "Dimensions": {
                            "$type": "ModelMakerEngine.MMDimensions, ModelMakerEngine",
                            "$values": []
                          },
                          "EquationOBXInternal": "IF([Forecast period flag] = 1, [ASHE manufacturing mean hourly earnings including overtime - cumulative growth - real]/[Forecast wage growth for adjustment], 0)",
                          "NameOfGroup": "Labour.Base",
                          "EquationToParse": "IF([Forecast period flag] = 1, [ASHE manufacturing mean hourly earnings including overtime - cumulative growth - real]/[Forecast wage growth for adjustment], 0)",
                          "MostRecentExpectedUnitErrors": null,
                          "Units": {
                            "$id": "243",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Real adjustment factor for wages -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djustment factor",
                    "DisplayName": "Adjustment factor",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44",
                    "$type": "ModelMaker.GroupNode, ModelMaker",
                    "TabOrHeaderColour": "",
                    "CollapsedByDefault": false,
                    "Comment": "",
                    "NameOfGroup": "Labour.Base",
                    "YPosition": 1,
                    "Folded": false,
                    "Font": null,
                    "Children": {
                      "$type": "ModelMaker.GroupNodeChildCollection, ModelMaker",
                      "$values": [
                        {
                          "$id": "24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19d010d-74aa-4309-806c-e6ad85c02895",
                          "Dimensions": {
                            "$type": "ModelMakerEngine.MMDimensions, ModelMakerEngine",
                            "$values": [
                              {
                                "$ref": "15"
                              }
                            ]
                          },
                          "EquationOBXInternal": "[Totex allowance for cost sharing - post PCD adjustment - standard base cost sharing - real] - [Variance to totex allowance post adjustment - NPV adjusted - energy - real]",
                          "NameOfGroup": "Labour.Base.(Under)/Overfunded totex",
                          "EquationToParse": "[Totex allowance for cost sharing - post PCD adjustment - standard base cost sharing - real] - [Variance to totex allowance post adjustment - NPV adjusted - energy - real]",
                          "MostRecentExpectedUnitErrors": null,
                          "Units": {
                            "$id": "24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nergy adjusted base allowance available for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afb7631-d9df-4088-80a5-bbfd5563e720",
                          "Dimensions": {
                            "$type": "ModelMakerEngine.MMDimensions, ModelMakerEngine",
                            "$values": [
                              {
                                "$ref": "15"
                              }
                            ]
                          },
                          "EquationOBXInternal": "[Energy adjusted base allowance available for cost sharing - real] * [Percentage of totex linked to wage growth - base]",
                          "NameOfGroup": "Labour.Base",
                          "EquationToParse": "[Energy adjusted base allowance available for cost sharing - real] * [Percentage of totex linked to wage growth - base]",
                          "MostRecentExpectedUnitErrors": null,
                          "Units": {
                            "$id": "24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Net totex available for adjustment - wage growth - manufactu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9b4fc5f-d7ef-477b-9f9b-2054f1ca25f1",
                          "Dimensions": {
                            "$type": "ModelMakerEngine.MMDimensions, ModelMakerEngine",
                            "$values": [
                              {
                                "$ref": "15"
                              }
                            ]
                          },
                          "EquationOBXInternal": "IF([Forecast period flag] = 1, [Net totex available for adjustment - wage growth - manufacturing - real] * [Real adjustment factor for wages - base], 0)",
                          "NameOfGroup": "Labour.Base",
                          "EquationToParse": "IF([Forecast period flag] = 1, [Net totex available for adjustment - wage growth - manufacturing - real] * [Real adjustment factor for wages - base], 0)",
                          "MostRecentExpectedUnitErrors": null,
                          "Units": {
                            "$id": "25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Net totex post adjustment - wage growth - manufactu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Variance_to_totex_allowance_post_adjustment___wage_growth___manufacturing___real.WR"
                              },
                              {
                                "Key": {
                                  "$type": "ModelMakerEngine.MMElements, ModelMakerEngine",
                                  "$values": [
                                    {
                                      "$ref": "17"
                                    }
                                  ]
                                },
                                "Value": "Variance_to_totex_allowance_post_adjustment___wage_growth___manufacturing___real.WN."
                              },
                              {
                                "Key": {
                                  "$type": "ModelMakerEngine.MMElements, ModelMakerEngine",
                                  "$values": [
                                    {
                                      "$ref": "18"
                                    }
                                  ]
                                },
                                "Value": "Variance_to_totex_allowance_post_adjustment___wage_growth___manufacturing___real.WWN."
                              },
                              {
                                "Key": {
                                  "$type": "ModelMakerEngine.MMElements, ModelMakerEngine",
                                  "$values": [
                                    {
                                      "$ref": "19"
                                    }
                                  ]
                                },
                                "Value": "Variance_to_totex_allowance_post_adjustment___wage_growth___manufacturing___real.BIO"
                              },
                              {
                                "Key": {
                                  "$type": "ModelMakerEngine.MMElements, ModelMakerEngine",
                                  "$values": [
                                    {
                                      "$ref": "20"
                                    }
                                  ]
                                },
                                "Value": "Variance_to_totex_allowance_post_adjustment___wage_growth___manufacturing___real.ADDN1"
                              },
                              {
                                "Key": {
                                  "$type": "ModelMakerEngine.MMElements, ModelMakerEngine",
                                  "$values": [
                                    {
                                      "$ref": "21"
                                    }
                                  ]
                                },
                                "Value": "Variance_to_totex_allowance_post_adjustment___wage_growth___manufacturing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05d86bf-937e-4432-a48d-3f3b8e6bf2fa",
                          "Dimensions": {
                            "$type": "ModelMakerEngine.MMDimensions, ModelMakerEngine",
                            "$values": [
                              {
                                "$ref": "15"
                              }
                            ]
                          },
                          "EquationOBXInternal": "[Net totex post adjustment - wage growth - manufacturing - real] - [Net totex available for adjustment - wage growth - manufacturing - real]",
                          "NameOfGroup": "Labour.Base",
                          "EquationToParse": "[Net totex post adjustment - wage growth - manufacturing - real] - [Net totex available for adjustment - wage growth - manufacturing - real]",
                          "MostRecentExpectedUnitErrors": null,
                          "Units": {
                            "$id": "25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post adjustment - wage growth - manufactu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ccbc082-df7c-498f-bcee-964029bc145d",
                          "Dimensions": {
                            "$type": "ModelMakerEngine.MMDimensions, ModelMakerEngine",
                            "$values": [
                              {
                                "$ref": "15"
                              }
                            ]
                          },
                          "EquationOBXInternal": "[Variance to totex allowance post adjustment - wage growth - manufacturing - real] * [Time value of money factor]",
                          "NameOfGroup": "Labour.Base",
                          "EquationToParse": "[Variance to totex allowance post adjustment - wage growth - manufacturing - real] * [Time value of money factor]",
                          "MostRecentExpectedUnitErrors": null,
                          "Units": {
                            "$id": "25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post adjustment - NPV adjusted - wage growth - manufactu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82f4138-1093-45b3-b7dc-732bcb706d17",
                          "Dimensions": {
                            "$type": "ModelMakerEngine.MMDimensions, ModelMakerEngine",
                            "$values": [
                              {
                                "$ref": "15"
                              }
                            ]
                          },
                          "EquationOBXInternal": "SUM(ALLVALUES([Variance to totex allowance post adjustment - NPV adjusted - wage growth - manufacturing - real]))",
                          "NameOfGroup": "Labour.Base.(Under)/Overfunded totex",
                          "EquationToParse": "SUM(ALLVALUES([Variance to totex allowance post adjustment - NPV adjusted - wage growth - manufacturing - real]))",
                          "MostRecentExpectedUnitErrors": null,
                          "Units": {
                            "$id": "25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post adjustment - NPV adjusted - wage growth - manufactu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__Under__Overfunded_totex___wage_growth___manufacturing___real.WR"
                              },
                              {
                                "Key": {
                                  "$type": "ModelMakerEngine.MMElements, ModelMakerEngine",
                                  "$values": [
                                    {
                                      "$ref": "17"
                                    }
                                  ]
                                },
                                "Value": "__Under__Overfunded_totex___wage_growth___manufacturing___real.WN."
                              },
                              {
                                "Key": {
                                  "$type": "ModelMakerEngine.MMElements, ModelMakerEngine",
                                  "$values": [
                                    {
                                      "$ref": "18"
                                    }
                                  ]
                                },
                                "Value": "__Under__Overfunded_totex___wage_growth___manufacturing___real.WWN."
                              },
                              {
                                "Key": {
                                  "$type": "ModelMakerEngine.MMElements, ModelMakerEngine",
                                  "$values": [
                                    {
                                      "$ref": "19"
                                    }
                                  ]
                                },
                                "Value": "__Under__Overfunded_totex___wage_growth___manufacturing___real.BIO"
                              },
                              {
                                "Key": {
                                  "$type": "ModelMakerEngine.MMElements, ModelMakerEngine",
                                  "$values": [
                                    {
                                      "$ref": "20"
                                    }
                                  ]
                                },
                                "Value": "__Under__Overfunded_totex___wage_growth___manufacturing___real.ADDN1"
                              },
                              {
                                "Key": {
                                  "$type": "ModelMakerEngine.MMElements, ModelMakerEngine",
                                  "$values": [
                                    {
                                      "$ref": "21"
                                    }
                                  ]
                                },
                                "Value": "__Under__Overfunded_totex___wage_growth___manufacturing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074543b-1e45-4acb-9130-f9223af66752",
                          "Dimensions": {
                            "$type": "ModelMakerEngine.MMDimensions, ModelMakerEngine",
                            "$values": [
                              {
                                "$ref": "15"
                              }
                            ]
                          },
                          "EquationOBXInternal": "[Total variance to totex allowance post adjustment - NPV adjusted - wage growth - manufacturing - real]",
                          "NameOfGroup": "Labour.Base.(Under)/Overfunded totex",
                          "EquationToParse": "[Total variance to totex allowance post adjustment - NPV adjusted - wage growth - manufacturing - real]",
                          "MostRecentExpectedUnitErrors": null,
                          "Units": {
                            "$id": "25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Under/(Over)funded totex - wage growth - manufactu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Under/(Over)funded totex",
                    "DisplayName": "(Under)/Overfunded totex",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Base",
              "DisplayName": "Bas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59",
              "$type": "ModelMaker.GroupNode, ModelMaker",
              "TabOrHeaderColour": "",
              "CollapsedByDefault": false,
              "Comment": "",
              "NameOfGroup": "Labour",
              "YPosition": 2,
              "Folded": true,
              "Font": null,
              "Children": {
                "$type": "ModelMaker.GroupNodeChildCollection, ModelMaker",
                "$values": [
                  {
                    "$id": "260",
                    "$type": "ModelMaker.GroupNode, ModelMaker",
                    "TabOrHeaderColour": "",
                    "CollapsedByDefault": false,
                    "Comment": "",
                    "NameOfGroup": "Labour.Enhancement",
                    "YPosition": 0,
                    "Folded": true,
                    "Font": null,
                    "Children": {
                      "$type": "ModelMaker.GroupNodeChildCollection, ModelMaker",
                      "$values": [
                        {
                          "$id": "26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3953f9c-bea7-432e-98de-c8554f1dbf87",
                          "Dimensions": {
                            "$type": "ModelMakerEngine.MMDimensions, ModelMakerEngine",
                            "$values": []
                          },
                          "EquationOBXInternal": "IF([ASHE construction mean hourly earnings including overtime - nominal] = 0, 0, [ASHE construction mean hourly earnings including overtime - nominal]/[CPI(H) - FYA - inflate from base year (2022-23) average])",
                          "NameOfGroup": "Labour.Enhancement.Adjustment factor",
                          "EquationToParse": "IF([ASHE construction mean hourly earnings including overtime - nominal] = 0, 0, [ASHE construction mean hourly earnings including overtime - nominal]/[CPI(H) - FYA - inflate from base year (2022-23) average])",
                          "MostRecentExpectedUnitErrors": null,
                          "Units": {
                            "$id": "262",
                            "$type": "ModelMaker.Unit, ModelMaker",
                            "DefaultNumberFormat": 4,
                            "NumberFormatOverride": null,
                            "MatchAnything": false,
                            "ExternalRepresentation": "£/hour",
                            "ItemsOnTop": {
                              "$type": "System.Collections.Generic.List`1[[System.String, mscorlib]], mscorlib",
                              "$values": [
                                "£"
                              ]
                            },
                            "ItemsOnBottom": {
                              "$type": "System.Collections.Generic.List`1[[System.String, mscorlib]], mscorlib",
                              "$values": [
                                "hour"
                              ]
                            },
                            "IsCurrency": true,
                            "ContainsSMU": false,
                            "IsDimensionless": false,
                            "InsertRowTotal": true,
                            "IgnoreWhenDeterminingExpectedUnits": false
                          },
                          "Name": "ASHE construction mean hourly earnings including overtim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1300cb9-35d2-480b-9708-62dd381304f1",
                          "Dimensions": {
                            "$type": "ModelMakerEngine.MMDimensions, ModelMakerEngine",
                            "$values": []
                          },
                          "EquationOBXInternal": "SUMPRODUCT(ALLVALUES([ASHE construction mean hourly earnings including overtime - real]), ALLVALUES([Last pre forecast flag]))",
                          "NameOfGroup": "Labour.Enhancement.Adjustment factor",
                          "EquationToParse": "SUMPRODUCT(ALLVALUES([ASHE construction mean hourly earnings including overtime - real]), ALLVALUES([Last pre forecast flag]))",
                          "MostRecentExpectedUnitErrors": null,
                          "Units": {
                            "$id": "264",
                            "$type": "ModelMaker.Unit, ModelMaker",
                            "DefaultNumberFormat": 4,
                            "NumberFormatOverride": null,
                            "MatchAnything": false,
                            "ExternalRepresentation": "£/hour",
                            "ItemsOnTop": {
                              "$type": "System.Collections.Generic.List`1[[System.String, mscorlib]], mscorlib",
                              "$values": [
                                "£"
                              ]
                            },
                            "ItemsOnBottom": {
                              "$type": "System.Collections.Generic.List`1[[System.String, mscorlib]], mscorlib",
                              "$values": [
                                "hour"
                              ]
                            },
                            "IsCurrency": true,
                            "ContainsSMU": false,
                            "IsDimensionless": false,
                            "InsertRowTotal": true,
                            "IgnoreWhenDeterminingExpectedUnits": false
                          },
                          "Name": "ASHE construction mean hourly earnings including overtime - year zero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64c53e9-7354-407b-98d5-859559a19a0f",
                          "Dimensions": {
                            "$type": "ModelMakerEngine.MMDimensions, ModelMakerEngine",
                            "$values": []
                          },
                          "EquationOBXInternal": "IF([ASHE construction mean hourly earnings including overtime - real] = 0, 0, [ASHE construction mean hourly earnings including overtime - real]/[ASHE construction mean hourly earnings including overtime - year zero - real])",
                          "NameOfGroup": "Labour.Enhancement.Adjustment factor",
                          "EquationToParse": "IF([ASHE construction mean hourly earnings including overtime - real] = 0, 0, [ASHE construction mean hourly earnings including overtime - real]/[ASHE construction mean hourly earnings including overtime - year zero - real])",
                          "MostRecentExpectedUnitErrors": null,
                          "Units": {
                            "$id": "266",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SHE construction mean hourly earnings including overtime - cumulative growth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01fe876-68b2-4134-8b98-30767c6d1eb8",
                          "Dimensions": {
                            "$type": "ModelMakerEngine.MMDimensions, ModelMakerEngine",
                            "$values": []
                          },
                          "EquationOBXInternal": "IF([Forecast period flag] = 1, [ASHE construction mean hourly earnings including overtime - cumulative growth - real]/[Forecast wage growth for adjustment], 0)",
                          "NameOfGroup": "Labour.Enhancement.Adjustment factor",
                          "EquationToParse": "IF([Forecast period flag] = 1, [ASHE construction mean hourly earnings including overtime - cumulative growth - real]/[Forecast wage growth for adjustment], 0)",
                          "MostRecentExpectedUnitErrors": null,
                          "Units": {
                            "$id": "268",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Real adjustment factor for wages - enhance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djustment factor",
                    "DisplayName": "Adjustment factor",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269",
                    "$type": "ModelMaker.GroupNode, ModelMaker",
                    "TabOrHeaderColour": "",
                    "CollapsedByDefault": false,
                    "Comment": "",
                    "NameOfGroup": "Labour.Enhancement",
                    "YPosition": 1,
                    "Folded": false,
                    "Font": null,
                    "Children": {
                      "$type": "ModelMaker.GroupNodeChildCollection, ModelMaker",
                      "$values": [
                        {
                          "$id": "270",
                          "$type": "ModelMaker.GroupNode, ModelMaker",
                          "TabOrHeaderColour": "",
                          "CollapsedByDefault": false,
                          "Comment": "",
                          "NameOfGroup": "Labour.Enhancement.(Under)/Overfunded totex",
                          "YPosition": 0,
                          "Folded": true,
                          "Font": null,
                          "Children": {
                            "$type": "ModelMaker.GroupNodeChildCollection, ModelMaker",
                            "$values": [
                              {
                                "$id": "27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9674146-2154-46b9-8ea0-be1042eb6b72",
                                "Dimensions": {
                                  "$type": "ModelMakerEngine.MMDimensions, ModelMakerEngine",
                                  "$values": [
                                    {
                                      "$ref": "15"
                                    }
                                  ]
                                },
                                "EquationOBXInternal": "[Totex allowance for cost sharing - post PCD adjustment - standard enhancement cost sharing - real] * [Percentage of totex linked to wage growth - enhancement]",
                                "NameOfGroup": "Labour.Enhancement.(Under)/Overfunded totex",
                                "EquationToParse": "[Totex allowance for cost sharing - post PCD adjustment - standard enhancement cost sharing - real] * [Percentage of totex linked to wage growth - enhancement]",
                                "MostRecentExpectedUnitErrors": null,
                                "Units": {
                                  "$id": "27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Net totex available for adjustment - standard enhancement - wage growth - construction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2a56e35-3d1e-4635-8861-7015f0bbba48",
                                "Dimensions": {
                                  "$type": "ModelMakerEngine.MMDimensions, ModelMakerEngine",
                                  "$values": [
                                    {
                                      "$ref": "15"
                                    }
                                  ]
                                },
                                "EquationOBXInternal": "IF([Forecast period flag] = 1, [Net totex available for adjustment - standard enhancement - wage growth - construction - real] * [Real adjustment factor for wages - enhancement], 0)",
                                "NameOfGroup": "Labour.Enhancement.(Under)/Overfunded totex",
                                "EquationToParse": "IF([Forecast period flag] = 1, [Net totex available for adjustment - standard enhancement - wage growth - construction - real] * [Real adjustment factor for wages - enhancement], 0)",
                                "MostRecentExpectedUnitErrors": null,
                                "Units": {
                                  "$id": "27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Net totex post adjustment - standard enhancement - wage growth - construction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Variance_to_totex_allowance_post_adjustment___standard_enhancement___wage_growth___construction___real.WR"
                                    },
                                    {
                                      "Key": {
                                        "$type": "ModelMakerEngine.MMElements, ModelMakerEngine",
                                        "$values": [
                                          {
                                            "$ref": "17"
                                          }
                                        ]
                                      },
                                      "Value": "Variance_to_totex_allowance_post_adjustment___standard_enhancement___wage_growth___construction___real.WN."
                                    },
                                    {
                                      "Key": {
                                        "$type": "ModelMakerEngine.MMElements, ModelMakerEngine",
                                        "$values": [
                                          {
                                            "$ref": "18"
                                          }
                                        ]
                                      },
                                      "Value": "Variance_to_totex_allowance_post_adjustment___standard_enhancement___wage_growth___construction___real.WWN."
                                    },
                                    {
                                      "Key": {
                                        "$type": "ModelMakerEngine.MMElements, ModelMakerEngine",
                                        "$values": [
                                          {
                                            "$ref": "19"
                                          }
                                        ]
                                      },
                                      "Value": "Variance_to_totex_allowance_post_adjustment___standard_enhancement___wage_growth___construction___real.BIO"
                                    },
                                    {
                                      "Key": {
                                        "$type": "ModelMakerEngine.MMElements, ModelMakerEngine",
                                        "$values": [
                                          {
                                            "$ref": "20"
                                          }
                                        ]
                                      },
                                      "Value": "Variance_to_totex_allowance_post_adjustment___standard_enhancement___wage_growth___construction___real.ADDN1"
                                    },
                                    {
                                      "Key": {
                                        "$type": "ModelMakerEngine.MMElements, ModelMakerEngine",
                                        "$values": [
                                          {
                                            "$ref": "21"
                                          }
                                        ]
                                      },
                                      "Value": "Variance_to_totex_allowance_post_adjustment___standard_enhancement___wage_growth___construction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f23c979-b823-4e82-b5bc-8f0dd058f2c2",
                                "Dimensions": {
                                  "$type": "ModelMakerEngine.MMDimensions, ModelMakerEngine",
                                  "$values": [
                                    {
                                      "$ref": "15"
                                    }
                                  ]
                                },
                                "EquationOBXInternal": "[Net totex post adjustment - standard enhancement - wage growth - construction - real] - [Net totex available for adjustment - standard enhancement - wage growth - construction - real]",
                                "NameOfGroup": "Labour.Enhancement.(Under)/Overfunded totex",
                                "EquationToParse": "[Net totex post adjustment - standard enhancement - wage growth - construction - real] - [Net totex available for adjustment - standard enhancement - wage growth - construction - real]",
                                "MostRecentExpectedUnitErrors": null,
                                "Units": {
                                  "$id": "27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post adjustment - standard enhancement - wage growth - construction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d14d3cc-4e25-4d25-83f5-c9e2c93d70b7",
                                "Dimensions": {
                                  "$type": "ModelMakerEngine.MMDimensions, ModelMakerEngine",
                                  "$values": [
                                    {
                                      "$ref": "15"
                                    }
                                  ]
                                },
                                "EquationOBXInternal": "[Variance to totex allowance post adjustment - standard enhancement - wage growth - construction - real] * [Time value of money factor]",
                                "NameOfGroup": "Labour.Enhancement.(Under)/Overfunded totex",
                                "EquationToParse": "[Variance to totex allowance post adjustment - standard enhancement - wage growth - construction - real] * [Time value of money factor]",
                                "MostRecentExpectedUnitErrors": null,
                                "Units": {
                                  "$id": "27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post adjustment - NPV adjusted - standard enhancement - wage growth - construction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8d615c5-e87b-4255-b77e-4526ee493e8b",
                                "Dimensions": {
                                  "$type": "ModelMakerEngine.MMDimensions, ModelMakerEngine",
                                  "$values": [
                                    {
                                      "$ref": "15"
                                    }
                                  ]
                                },
                                "EquationOBXInternal": "SUM(ALLVALUES([Variance to totex allowance post adjustment - NPV adjusted - standard enhancement - wage growth - construction - real]))",
                                "NameOfGroup": "Labour.Enhancement.(Under)/Overfunded totex",
                                "EquationToParse": "SUM(ALLVALUES([Variance to totex allowance post adjustment - NPV adjusted - standard enhancement - wage growth - construction - real]))",
                                "MostRecentExpectedUnitErrors": null,
                                "Units": {
                                  "$id": "28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post adjustment - NPV adjusted - standard enhancement - wage growth - construction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__Under__Overfunded_totex___standard_enhancement___wage_growth___construction___real.WR"
                                    },
                                    {
                                      "Key": {
                                        "$type": "ModelMakerEngine.MMElements, ModelMakerEngine",
                                        "$values": [
                                          {
                                            "$ref": "17"
                                          }
                                        ]
                                      },
                                      "Value": "__Under__Overfunded_totex___standard_enhancement___wage_growth___construction___real.WN."
                                    },
                                    {
                                      "Key": {
                                        "$type": "ModelMakerEngine.MMElements, ModelMakerEngine",
                                        "$values": [
                                          {
                                            "$ref": "18"
                                          }
                                        ]
                                      },
                                      "Value": "__Under__Overfunded_totex___standard_enhancement___wage_growth___construction___real.WWN."
                                    },
                                    {
                                      "Key": {
                                        "$type": "ModelMakerEngine.MMElements, ModelMakerEngine",
                                        "$values": [
                                          {
                                            "$ref": "19"
                                          }
                                        ]
                                      },
                                      "Value": "__Under__Overfunded_totex___standard_enhancement___wage_growth___construction___real.BIO"
                                    },
                                    {
                                      "Key": {
                                        "$type": "ModelMakerEngine.MMElements, ModelMakerEngine",
                                        "$values": [
                                          {
                                            "$ref": "20"
                                          }
                                        ]
                                      },
                                      "Value": "__Under__Overfunded_totex___standard_enhancement___wage_growth___construction___real.ADDN1"
                                    },
                                    {
                                      "Key": {
                                        "$type": "ModelMakerEngine.MMElements, ModelMakerEngine",
                                        "$values": [
                                          {
                                            "$ref": "21"
                                          }
                                        ]
                                      },
                                      "Value": "__Under__Overfunded_totex___standard_enhancement___wage_growth___construction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7c2571f-7ec0-4fb8-8b14-d6c0ec8f6e4f",
                                "Dimensions": {
                                  "$type": "ModelMakerEngine.MMDimensions, ModelMakerEngine",
                                  "$values": [
                                    {
                                      "$ref": "15"
                                    }
                                  ]
                                },
                                "EquationOBXInternal": "[Total variance to totex allowance post adjustment - NPV adjusted - standard enhancement - wage growth - construction - real]",
                                "NameOfGroup": "Labour.Enhancement.(Under)/Overfunded totex",
                                "EquationToParse": "[Total variance to totex allowance post adjustment - NPV adjusted - standard enhancement - wage growth - construction - real]",
                                "MostRecentExpectedUnitErrors": null,
                                "Units": {
                                  "$id": "28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Under/(Over)funded totex - standard enhancement - wage growth - construction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Standard enhancement cost sharing",
                          "DisplayName": "Standard enhancement cost sharing",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83",
                          "$type": "ModelMaker.GroupNode, ModelMaker",
                          "TabOrHeaderColour": "",
                          "CollapsedByDefault": false,
                          "Comment": "",
                          "NameOfGroup": "Labour.Enhancement.(Under)/Overfunded totex",
                          "YPosition": 1,
                          "Folded": true,
                          "Font": null,
                          "Children": {
                            "$type": "ModelMaker.GroupNodeChildCollection, ModelMaker",
                            "$values": [
                              {
                                "$id": "28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aea90eb-e413-47c5-859f-4c4b9d3c753d",
                                "Dimensions": {
                                  "$type": "ModelMakerEngine.MMDimensions, ModelMakerEngine",
                                  "$values": [
                                    {
                                      "$ref": "15"
                                    }
                                  ]
                                },
                                "EquationOBXInternal": "[Totex allowance for cost sharing - post PCD adjustment - 25:25 cost sharing - real] * [Percentage of totex linked to wage growth - enhancement]",
                                "NameOfGroup": "Labour.Enhancement.(Under)/Overfunded totex.25:25 cost sharing",
                                "EquationToParse": "[Totex allowance for cost sharing - post PCD adjustment - 25:25 cost sharing - real] * [Percentage of totex linked to wage growth - enhancement]",
                                "MostRecentExpectedUnitErrors": null,
                                "Units": {
                                  "$id": "28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Net totex available for adjustment - 25:25 cost sharing - wage growth - construction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4e213d7-3234-4361-a33c-288442879763",
                                "Dimensions": {
                                  "$type": "ModelMakerEngine.MMDimensions, ModelMakerEngine",
                                  "$values": [
                                    {
                                      "$ref": "15"
                                    }
                                  ]
                                },
                                "EquationOBXInternal": "IF([Forecast period flag] = 1, [Net totex available for adjustment - 25:25 cost sharing - wage growth - construction - real] * [Real adjustment factor for wages - enhancement], 0)",
                                "NameOfGroup": "Labour.Enhancement.(Under)/Overfunded totex.25:25 cost sharing",
                                "EquationToParse": "IF([Forecast period flag] = 1, [Net totex available for adjustment - 25:25 cost sharing - wage growth - construction - real] * [Real adjustment factor for wages - enhancement], 0)",
                                "MostRecentExpectedUnitErrors": null,
                                "Units": {
                                  "$id": "28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Net totex post adjustment - 25:25 cost sharing - wage growth - construction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Variance_to_totex_allowance_post_adjustment___25_25_cost_sharing___wage_growth___construction___real.WR"
                                    },
                                    {
                                      "Key": {
                                        "$type": "ModelMakerEngine.MMElements, ModelMakerEngine",
                                        "$values": [
                                          {
                                            "$ref": "17"
                                          }
                                        ]
                                      },
                                      "Value": "Variance_to_totex_allowance_post_adjustment___25_25_cost_sharing___wage_growth___construction___real.WN."
                                    },
                                    {
                                      "Key": {
                                        "$type": "ModelMakerEngine.MMElements, ModelMakerEngine",
                                        "$values": [
                                          {
                                            "$ref": "18"
                                          }
                                        ]
                                      },
                                      "Value": "Variance_to_totex_allowance_post_adjustment___25_25_cost_sharing___wage_growth___construction___real.WWN."
                                    },
                                    {
                                      "Key": {
                                        "$type": "ModelMakerEngine.MMElements, ModelMakerEngine",
                                        "$values": [
                                          {
                                            "$ref": "19"
                                          }
                                        ]
                                      },
                                      "Value": "Variance_to_totex_allowance_post_adjustment___25_25_cost_sharing___wage_growth___construction___real.BIO"
                                    },
                                    {
                                      "Key": {
                                        "$type": "ModelMakerEngine.MMElements, ModelMakerEngine",
                                        "$values": [
                                          {
                                            "$ref": "20"
                                          }
                                        ]
                                      },
                                      "Value": "Variance_to_totex_allowance_post_adjustment___25_25_cost_sharing___wage_growth___construction___real.ADDN1"
                                    },
                                    {
                                      "Key": {
                                        "$type": "ModelMakerEngine.MMElements, ModelMakerEngine",
                                        "$values": [
                                          {
                                            "$ref": "21"
                                          }
                                        ]
                                      },
                                      "Value": "Variance_to_totex_allowance_post_adjustment___25_25_cost_sharing___wage_growth___construction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6ec948e-066a-4a2b-896b-3e0dad96ccdb",
                                "Dimensions": {
                                  "$type": "ModelMakerEngine.MMDimensions, ModelMakerEngine",
                                  "$values": [
                                    {
                                      "$ref": "15"
                                    }
                                  ]
                                },
                                "EquationOBXInternal": "[Net totex post adjustment - 25:25 cost sharing - wage growth - construction - real] - [Net totex available for adjustment - 25:25 cost sharing - wage growth - construction - real]",
                                "NameOfGroup": "Labour.Enhancement.(Under)/Overfunded totex.25:25 cost sharing",
                                "EquationToParse": "[Net totex post adjustment - 25:25 cost sharing - wage growth - construction - real] - [Net totex available for adjustment - 25:25 cost sharing - wage growth - construction - real]",
                                "MostRecentExpectedUnitErrors": null,
                                "Units": {
                                  "$id": "28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post adjustment - 25:25 cost sharing - wage growth - construction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e732f51-56cb-42a8-af12-f4b702cdd3e0",
                                "Dimensions": {
                                  "$type": "ModelMakerEngine.MMDimensions, ModelMakerEngine",
                                  "$values": [
                                    {
                                      "$ref": "15"
                                    }
                                  ]
                                },
                                "EquationOBXInternal": "[Variance to totex allowance post adjustment - 25:25 cost sharing - wage growth - construction - real] * [Time value of money factor]",
                                "NameOfGroup": "Labour.Enhancement.(Under)/Overfunded totex.25:25 cost sharing",
                                "EquationToParse": "[Variance to totex allowance post adjustment - 25:25 cost sharing - wage growth - construction - real] * [Time value of money factor]",
                                "MostRecentExpectedUnitErrors": null,
                                "Units": {
                                  "$id": "29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post adjustment - NPV adjusted - 25:25 cost sharing - wage growth - construction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cfde174-a33d-4356-be23-112129a99c88",
                                "Dimensions": {
                                  "$type": "ModelMakerEngine.MMDimensions, ModelMakerEngine",
                                  "$values": [
                                    {
                                      "$ref": "15"
                                    }
                                  ]
                                },
                                "EquationOBXInternal": "SUM(ALLVALUES([Variance to totex allowance post adjustment - NPV adjusted - 25:25 cost sharing - wage growth - construction - real]))",
                                "NameOfGroup": "Labour.Enhancement.(Under)/Overfunded totex.25:25 cost sharing",
                                "EquationToParse": "SUM(ALLVALUES([Variance to totex allowance post adjustment - NPV adjusted - 25:25 cost sharing - wage growth - construction - real]))",
                                "MostRecentExpectedUnitErrors": null,
                                "Units": {
                                  "$id": "29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post adjustment - NPV adjusted - 25:25 cost sharing - wage growth - construction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__Under__Overfunded_totex___25_25_cost_sharing___wage_growth___construction___real.WR"
                                    },
                                    {
                                      "Key": {
                                        "$type": "ModelMakerEngine.MMElements, ModelMakerEngine",
                                        "$values": [
                                          {
                                            "$ref": "17"
                                          }
                                        ]
                                      },
                                      "Value": "__Under__Overfunded_totex___25_25_cost_sharing___wage_growth___construction___real.WN."
                                    },
                                    {
                                      "Key": {
                                        "$type": "ModelMakerEngine.MMElements, ModelMakerEngine",
                                        "$values": [
                                          {
                                            "$ref": "18"
                                          }
                                        ]
                                      },
                                      "Value": "__Under__Overfunded_totex___25_25_cost_sharing___wage_growth___construction___real.WWN."
                                    },
                                    {
                                      "Key": {
                                        "$type": "ModelMakerEngine.MMElements, ModelMakerEngine",
                                        "$values": [
                                          {
                                            "$ref": "19"
                                          }
                                        ]
                                      },
                                      "Value": "__Under__Overfunded_totex___25_25_cost_sharing___wage_growth___construction___real.BIO"
                                    },
                                    {
                                      "Key": {
                                        "$type": "ModelMakerEngine.MMElements, ModelMakerEngine",
                                        "$values": [
                                          {
                                            "$ref": "20"
                                          }
                                        ]
                                      },
                                      "Value": "__Under__Overfunded_totex___25_25_cost_sharing___wage_growth___construction___real.ADDN1"
                                    },
                                    {
                                      "Key": {
                                        "$type": "ModelMakerEngine.MMElements, ModelMakerEngine",
                                        "$values": [
                                          {
                                            "$ref": "21"
                                          }
                                        ]
                                      },
                                      "Value": "__Under__Overfunded_totex___25_25_cost_sharing___wage_growth___construction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2a4d22c-2313-485c-8ddd-554e91764ffc",
                                "Dimensions": {
                                  "$type": "ModelMakerEngine.MMDimensions, ModelMakerEngine",
                                  "$values": [
                                    {
                                      "$ref": "15"
                                    }
                                  ]
                                },
                                "EquationOBXInternal": "[Total variance to totex allowance post adjustment - NPV adjusted - 25:25 cost sharing - wage growth - construction - real]",
                                "NameOfGroup": "Labour.Enhancement.(Under)/Overfunded totex.25:25 cost sharing",
                                "EquationToParse": "[Total variance to totex allowance post adjustment - NPV adjusted - 25:25 cost sharing - wage growth - construction - real]",
                                "MostRecentExpectedUnitErrors": null,
                                "Units": {
                                  "$id": "29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Under/(Over)funded totex - 25:25 cost sharing - wage growth - construction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25:25 cost sharing",
                          "DisplayName": "25:25 cost sharing",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296",
                          "$type": "ModelMaker.GroupNode, ModelMaker",
                          "TabOrHeaderColour": "",
                          "CollapsedByDefault": false,
                          "Comment": "",
                          "NameOfGroup": "Labour.Enhancement.(Under)/Overfunded totex",
                          "YPosition": 2,
                          "Folded": true,
                          "Font": null,
                          "Children": {
                            "$type": "ModelMaker.GroupNodeChildCollection, ModelMaker",
                            "$values": [
                              {
                                "$id": "29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aa526e4-d188-4780-9846-02f882203fab",
                                "Dimensions": {
                                  "$type": "ModelMakerEngine.MMDimensions, ModelMakerEngine",
                                  "$values": [
                                    {
                                      "$ref": "15"
                                    }
                                  ]
                                },
                                "EquationOBXInternal": "[Totex allowance for cost sharing - post PCD adjustment - 40:10 cost sharing - real] * [Percentage of totex linked to wage growth - enhancement]",
                                "NameOfGroup": "Labour.Enhancement.(Under)/Overfunded totex.40:10 cost sharing",
                                "EquationToParse": "[Totex allowance for cost sharing - post PCD adjustment - 40:10 cost sharing - real] * [Percentage of totex linked to wage growth - enhancement]",
                                "MostRecentExpectedUnitErrors": null,
                                "Units": {
                                  "$id": "29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Net totex available for adjustment - 40:10 cost sharing - wage growth - construction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3a28be4-9cf8-442b-a719-3dcc281c2487",
                                "Dimensions": {
                                  "$type": "ModelMakerEngine.MMDimensions, ModelMakerEngine",
                                  "$values": [
                                    {
                                      "$ref": "15"
                                    }
                                  ]
                                },
                                "EquationOBXInternal": "IF([Forecast period flag] = 1, [Net totex available for adjustment - 40:10 cost sharing - wage growth - construction - real] * [Real adjustment factor for wages - enhancement], 0)",
                                "NameOfGroup": "Labour.Enhancement.(Under)/Overfunded totex.40:10 cost sharing",
                                "EquationToParse": "IF([Forecast period flag] = 1, [Net totex available for adjustment - 40:10 cost sharing - wage growth - construction - real] * [Real adjustment factor for wages - enhancement], 0)",
                                "MostRecentExpectedUnitErrors": null,
                                "Units": {
                                  "$id": "30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Net totex post adjustment - 40:10 cost sharing - wage growth - construction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Variance_to_totex_allowance_post_adjustment___40_10_cost_sharing___wage_growth___construction___real.WR"
                                    },
                                    {
                                      "Key": {
                                        "$type": "ModelMakerEngine.MMElements, ModelMakerEngine",
                                        "$values": [
                                          {
                                            "$ref": "17"
                                          }
                                        ]
                                      },
                                      "Value": "Variance_to_totex_allowance_post_adjustment___40_10_cost_sharing___wage_growth___construction___real.WN."
                                    },
                                    {
                                      "Key": {
                                        "$type": "ModelMakerEngine.MMElements, ModelMakerEngine",
                                        "$values": [
                                          {
                                            "$ref": "18"
                                          }
                                        ]
                                      },
                                      "Value": "Variance_to_totex_allowance_post_adjustment___40_10_cost_sharing___wage_growth___construction___real.WWN."
                                    },
                                    {
                                      "Key": {
                                        "$type": "ModelMakerEngine.MMElements, ModelMakerEngine",
                                        "$values": [
                                          {
                                            "$ref": "19"
                                          }
                                        ]
                                      },
                                      "Value": "Variance_to_totex_allowance_post_adjustment___40_10_cost_sharing___wage_growth___construction___real.BIO"
                                    },
                                    {
                                      "Key": {
                                        "$type": "ModelMakerEngine.MMElements, ModelMakerEngine",
                                        "$values": [
                                          {
                                            "$ref": "20"
                                          }
                                        ]
                                      },
                                      "Value": "Variance_to_totex_allowance_post_adjustment___40_10_cost_sharing___wage_growth___construction___real.ADDN1"
                                    },
                                    {
                                      "Key": {
                                        "$type": "ModelMakerEngine.MMElements, ModelMakerEngine",
                                        "$values": [
                                          {
                                            "$ref": "21"
                                          }
                                        ]
                                      },
                                      "Value": "Variance_to_totex_allowance_post_adjustment___40_10_cost_sharing___wage_growth___construction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14223ec-dca4-424f-813d-4f1b69099c87",
                                "Dimensions": {
                                  "$type": "ModelMakerEngine.MMDimensions, ModelMakerEngine",
                                  "$values": [
                                    {
                                      "$ref": "15"
                                    }
                                  ]
                                },
                                "EquationOBXInternal": "[Net totex post adjustment - 40:10 cost sharing - wage growth - construction - real] - [Net totex available for adjustment - 40:10 cost sharing - wage growth - construction - real]",
                                "NameOfGroup": "Labour.Enhancement.(Under)/Overfunded totex.40:10 cost sharing",
                                "EquationToParse": "[Net totex post adjustment - 40:10 cost sharing - wage growth - construction - real] - [Net totex available for adjustment - 40:10 cost sharing - wage growth - construction - real]",
                                "MostRecentExpectedUnitErrors": null,
                                "Units": {
                                  "$id": "30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post adjustment - 40:10 cost sharing - wage growth - construction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43fc37e-8341-48a5-b0b5-758255f1ec73",
                                "Dimensions": {
                                  "$type": "ModelMakerEngine.MMDimensions, ModelMakerEngine",
                                  "$values": [
                                    {
                                      "$ref": "15"
                                    }
                                  ]
                                },
                                "EquationOBXInternal": "[Variance to totex allowance post adjustment - 40:10 cost sharing - wage growth - construction - real] * [Time value of money factor]",
                                "NameOfGroup": "Labour.Enhancement.(Under)/Overfunded totex.40:10 cost sharing",
                                "EquationToParse": "[Variance to totex allowance post adjustment - 40:10 cost sharing - wage growth - construction - real] * [Time value of money factor]",
                                "MostRecentExpectedUnitErrors": null,
                                "Units": {
                                  "$id": "30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post adjustment - NPV adjusted - 40:10 cost sharing - wage growth - construction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38308ce-711f-4f4f-bc2a-d6099e4763d5",
                                "Dimensions": {
                                  "$type": "ModelMakerEngine.MMDimensions, ModelMakerEngine",
                                  "$values": [
                                    {
                                      "$ref": "15"
                                    }
                                  ]
                                },
                                "EquationOBXInternal": "SUM(ALLVALUES([Variance to totex allowance post adjustment - NPV adjusted - 40:10 cost sharing - wage growth - construction - real]))",
                                "NameOfGroup": "Labour.Enhancement.(Under)/Overfunded totex.40:10 cost sharing",
                                "EquationToParse": "SUM(ALLVALUES([Variance to totex allowance post adjustment - NPV adjusted - 40:10 cost sharing - wage growth - construction - real]))",
                                "MostRecentExpectedUnitErrors": null,
                                "Units": {
                                  "$id": "30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post adjustment - NPV adjusted - 40:10 cost sharing - wage growth - construction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__Under__Overfunded_totex___40_10_cost_sharing___wage_growth___construction___real.WR"
                                    },
                                    {
                                      "Key": {
                                        "$type": "ModelMakerEngine.MMElements, ModelMakerEngine",
                                        "$values": [
                                          {
                                            "$ref": "17"
                                          }
                                        ]
                                      },
                                      "Value": "__Under__Overfunded_totex___40_10_cost_sharing___wage_growth___construction___real.WN."
                                    },
                                    {
                                      "Key": {
                                        "$type": "ModelMakerEngine.MMElements, ModelMakerEngine",
                                        "$values": [
                                          {
                                            "$ref": "18"
                                          }
                                        ]
                                      },
                                      "Value": "__Under__Overfunded_totex___40_10_cost_sharing___wage_growth___construction___real.WWN."
                                    },
                                    {
                                      "Key": {
                                        "$type": "ModelMakerEngine.MMElements, ModelMakerEngine",
                                        "$values": [
                                          {
                                            "$ref": "19"
                                          }
                                        ]
                                      },
                                      "Value": "__Under__Overfunded_totex___40_10_cost_sharing___wage_growth___construction___real.BIO"
                                    },
                                    {
                                      "Key": {
                                        "$type": "ModelMakerEngine.MMElements, ModelMakerEngine",
                                        "$values": [
                                          {
                                            "$ref": "20"
                                          }
                                        ]
                                      },
                                      "Value": "__Under__Overfunded_totex___40_10_cost_sharing___wage_growth___construction___real.ADDN1"
                                    },
                                    {
                                      "Key": {
                                        "$type": "ModelMakerEngine.MMElements, ModelMakerEngine",
                                        "$values": [
                                          {
                                            "$ref": "21"
                                          }
                                        ]
                                      },
                                      "Value": "__Under__Overfunded_totex___40_10_cost_sharing___wage_growth___construction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d789653-7634-419b-8314-c26855701b77",
                                "Dimensions": {
                                  "$type": "ModelMakerEngine.MMDimensions, ModelMakerEngine",
                                  "$values": [
                                    {
                                      "$ref": "15"
                                    }
                                  ]
                                },
                                "EquationOBXInternal": "[Total variance to totex allowance post adjustment - NPV adjusted - 40:10 cost sharing - wage growth - construction - real]",
                                "NameOfGroup": "Labour.Enhancement.(Under)/Overfunded totex.40:10 cost sharing",
                                "EquationToParse": "[Total variance to totex allowance post adjustment - NPV adjusted - 40:10 cost sharing - wage growth - construction - real]",
                                "MostRecentExpectedUnitErrors": null,
                                "Units": {
                                  "$id": "30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Under/(Over)funded totex - 40:10 cost sharing - wage growth - construction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40:10 cost sharing",
                          "DisplayName": "40:10 cost sharing",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Under/(Over)funded totex",
                    "DisplayName": "(Under)/Overfunded totex",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Enhancement",
              "DisplayName": "Enhancement",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7,
        "HasOneSheetPerElem": false,
        "OneSheetPerElem": null,
        "Name": "Labour",
        "DisplayName": "Labour",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236"
      },
      {
        "$ref": "234"
      },
      {
        "$ref": "183"
      },
      {
        "$ref": "35"
      },
      {
        "$ref": "184"
      },
      {
        "$ref": "186"
      },
      {
        "$ref": "188"
      },
      {
        "$ref": "193"
      },
      {
        "$ref": "194"
      },
      {
        "$ref": "37"
      },
      {
        "$ref": "196"
      },
      {
        "$ref": "198"
      },
      {
        "$ref": "200"
      },
      {
        "$ref": "202"
      },
      {
        "$ref": "203"
      },
      {
        "$ref": "205"
      },
      {
        "$ref": "207"
      },
      {
        "$ref": "179"
      },
      {
        "$ref": "30"
      },
      {
        "$ref": "238"
      },
      {
        "$ref": "240"
      },
      {
        "$ref": "231"
      },
      {
        "$ref": "232"
      },
      {
        "$ref": "242"
      },
      {
        "$ref": "235"
      },
      {
        "$ref": "116"
      },
      {
        "$ref": "247"
      },
      {
        "$ref": "249"
      },
      {
        "$ref": "251"
      },
      {
        "$ref": "253"
      },
      {
        "$id": "30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2bea9b6-b37e-46c9-8a81-c7c2c421b903",
        "Dimensions": {
          "$type": "ModelMakerEngine.MMDimensions, ModelMakerEngine",
          "$values": []
        },
        "EquationOBXInternal": "(1 + [Real WACC CPI(H) deflated]) ^ [Financing cost index]",
        "NameOfGroup": "Labour.Time value of money",
        "EquationToParse": "(1 + [Real WACC CPI(H) deflated]) ^ [Financing cost index]",
        "MostRecentExpectedUnitErrors": null,
        "Units": {
          "$id": "310",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Time value of money facto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25"
      },
      {
        "$ref": "126"
      },
      {
        "$ref": "128"
      },
      {
        "$id": "311",
        "$type": "ModelMaker.GroupNode, ModelMaker",
        "TabOrHeaderColour": "",
        "CollapsedByDefault": false,
        "Comment": "",
        "NameOfGroup": "Labour",
        "YPosition": 0,
        "Folded": false,
        "Font": null,
        "Children": {
          "$type": "ModelMaker.GroupNodeChildCollection, ModelMaker",
          "$values": [
            {
              "$ref": "309"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4,
        "HasOneSheetPerElem": false,
        "OneSheetPerElem": null,
        "Name": "Financing",
        "DisplayName": "Time value of money",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255"
      },
      {
        "$ref": "257"
      },
      {
        "$ref": "244"
      },
      {
        "$ref": "260"
      },
      {
        "$ref": "261"
      },
      {
        "$ref": "263"
      },
      {
        "$ref": "265"
      },
      {
        "$ref": "267"
      },
      {
        "$ref": "269"
      },
      {
        "$ref": "271"
      },
      {
        "$ref": "273"
      },
      {
        "$ref": "275"
      },
      {
        "$ref": "277"
      },
      {
        "$ref": "279"
      },
      {
        "$ref": "281"
      },
      {
        "$ref": "259"
      },
      {
        "$ref": "118"
      },
      {
        "$id": "312",
        "$type": "ModelMaker.GroupNode, ModelMaker",
        "TabOrHeaderColour": "",
        "CollapsedByDefault": false,
        "Comment": "",
        "NameOfGroup": null,
        "YPosition": 0,
        "Folded": false,
        "Font": null,
        "Children": {
          "$type": "ModelMaker.GroupNodeChildCollection, ModelMaker",
          "$values": [
            {
              "$id": "313",
              "$type": "ModelMaker.GroupNode, ModelMaker",
              "TabOrHeaderColour": "",
              "CollapsedByDefault": false,
              "Comment": "",
              "NameOfGroup": "Materials, plant & equipment",
              "YPosition": 0,
              "Folded": true,
              "Font": null,
              "Children": {
                "$type": "ModelMaker.GroupNodeChildCollection, ModelMaker",
                "$values": [
                  {
                    "$id": "31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3f715ed-4598-457a-a68e-cd00ca326368",
                    "Dimensions": {
                      "$type": "ModelMakerEngine.MMDimensions, ModelMakerEngine",
                      "$values": []
                    },
                    "EquationOBXInternal": "IF([Last pre forecast flag] = 1, 1, PREVIOUSVALUE() * ([Materials, plant & equipment RPE - PR24 final determinations] + 1))",
                    "NameOfGroup": "Materials, plant & equipment.Adjustment factor",
                    "EquationToParse": "IF([Last pre forecast flag] = 1, 1, PREVIOUSVALUE() * ([Materials, plant & equipment RPE - PR24 final determinations] + 1))",
                    "MostRecentExpectedUnitErrors": null,
                    "Units": {
                      "$id": "315",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Forecast MPE growth for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1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85f2b71-1b76-4ef3-891c-25b062119da4",
                    "Dimensions": {
                      "$type": "ModelMakerEngine.MMDimensions, ModelMakerEngine",
                      "$values": []
                    },
                    "EquationOBXInternal": "SUMPRODUCT(ALLVALUES([ONS new infrastructure COPI]), ALLVALUES([Last pre forecast flag]))",
                    "NameOfGroup": "Materials, plant & equipment.Adjustment factor",
                    "EquationToParse": "SUMPRODUCT(ALLVALUES([ONS new infrastructure COPI]), ALLVALUES([Last pre forecast flag]))",
                    "MostRecentExpectedUnitErrors": null,
                    "Units": {
                      "$id": "317",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ONS new infrastructure COPI - year zero",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1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9f35b3c-6d15-4aae-946b-3f69d40bc83b",
                    "Dimensions": {
                      "$type": "ModelMakerEngine.MMDimensions, ModelMakerEngine",
                      "$values": []
                    },
                    "EquationOBXInternal": "IF([ONS new infrastructure COPI - year zero] = 0, 0, [ONS new infrastructure COPI]/[ONS new infrastructure COPI - year zero])",
                    "NameOfGroup": "Materials, plant & equipment.Adjustment factor",
                    "EquationToParse": "IF([ONS new infrastructure COPI - year zero] = 0, 0, [ONS new infrastructure COPI]/[ONS new infrastructure COPI - year zero])",
                    "MostRecentExpectedUnitErrors": null,
                    "Units": {
                      "$id": "319",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ONS new infrastructure COPI - cumulative growt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2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d7abcf5-36b5-4918-a6a9-0828ae7e56ac",
                    "Dimensions": {
                      "$type": "ModelMakerEngine.MMDimensions, ModelMakerEngine",
                      "$values": []
                    },
                    "EquationOBXInternal": "IF([Forecast period flag] = 1, [ONS new infrastructure COPI - cumulative growth]/[Forecast MPE growth for adjustment], 0)",
                    "NameOfGroup": "Materials, plant & equipment.Adjustment factor",
                    "EquationToParse": "IF([Forecast period flag] = 1, [ONS new infrastructure COPI - cumulative growth]/[Forecast MPE growth for adjustment], 0)",
                    "MostRecentExpectedUnitErrors": null,
                    "Units": {
                      "$id": "321",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Real adjustment factor for materials, plant & equip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djustment factor",
              "DisplayName": "Adjustment factor",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22",
              "$type": "ModelMaker.GroupNode, ModelMaker",
              "TabOrHeaderColour": "",
              "CollapsedByDefault": false,
              "Comment": "",
              "NameOfGroup": "Materials, plant & equipment",
              "YPosition": 1,
              "Folded": false,
              "Font": null,
              "Children": {
                "$type": "ModelMaker.GroupNodeChildCollection, ModelMaker",
                "$values": [
                  {
                    "$id": "323",
                    "$type": "ModelMaker.GroupNode, ModelMaker",
                    "TabOrHeaderColour": "",
                    "CollapsedByDefault": false,
                    "Comment": "",
                    "NameOfGroup": "Materials, plant & equipment.(Under)/Overfunded totex",
                    "YPosition": 0,
                    "Folded": true,
                    "Font": null,
                    "Children": {
                      "$type": "ModelMaker.GroupNodeChildCollection, ModelMaker",
                      "$values": [
                        {
                          "$id": "32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3b443fc-cc8a-411e-bcfd-b0e9d2630568",
                          "Dimensions": {
                            "$type": "ModelMakerEngine.MMDimensions, ModelMakerEngine",
                            "$values": [
                              {
                                "$ref": "15"
                              }
                            ]
                          },
                          "EquationOBXInternal": "[Totex allowance for cost sharing - post PCD adjustment - standard enhancement cost sharing - real] * [Percentage of totex linked to materials, plant and equipment]",
                          "NameOfGroup": "Materials, plant & equipment.(Under)/Overfunded totex",
                          "EquationToParse": "[Totex allowance for cost sharing - post PCD adjustment - standard enhancement cost sharing - real] * [Percentage of totex linked to materials, plant and equipment]",
                          "MostRecentExpectedUnitErrors": null,
                          "Units": {
                            "$id": "32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Net totex available for adjustment - standard enhancement - materials, plant & equip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2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2647d81-694e-4776-be3f-7bfbff79c65d",
                          "Dimensions": {
                            "$type": "ModelMakerEngine.MMDimensions, ModelMakerEngine",
                            "$values": [
                              {
                                "$ref": "15"
                              }
                            ]
                          },
                          "EquationOBXInternal": "IF([Forecast period flag] = 1, [Net totex available for adjustment - standard enhancement - materials, plant & equipment - real] * [Real adjustment factor for materials, plant & equipment], 0)",
                          "NameOfGroup": "Materials, plant & equipment.(Under)/Overfunded totex",
                          "EquationToParse": "IF([Forecast period flag] = 1, [Net totex available for adjustment - standard enhancement - materials, plant & equipment - real] * [Real adjustment factor for materials, plant & equipment], 0)",
                          "MostRecentExpectedUnitErrors": null,
                          "Units": {
                            "$id": "32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Net totex post adjustment - standard enhancement - materials, plant & equip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2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Variance_to_totex_allowance_post_adjustment___standard_enhancement___materials__plant___equipment___real.WR"
                              },
                              {
                                "Key": {
                                  "$type": "ModelMakerEngine.MMElements, ModelMakerEngine",
                                  "$values": [
                                    {
                                      "$ref": "17"
                                    }
                                  ]
                                },
                                "Value": "Variance_to_totex_allowance_post_adjustment___standard_enhancement___materials__plant___equipment___real.WN."
                              },
                              {
                                "Key": {
                                  "$type": "ModelMakerEngine.MMElements, ModelMakerEngine",
                                  "$values": [
                                    {
                                      "$ref": "18"
                                    }
                                  ]
                                },
                                "Value": "Variance_to_totex_allowance_post_adjustment___standard_enhancement___materials__plant___equipment___real.WWN."
                              },
                              {
                                "Key": {
                                  "$type": "ModelMakerEngine.MMElements, ModelMakerEngine",
                                  "$values": [
                                    {
                                      "$ref": "19"
                                    }
                                  ]
                                },
                                "Value": "Variance_to_totex_allowance_post_adjustment___standard_enhancement___materials__plant___equipment___real.BIO"
                              },
                              {
                                "Key": {
                                  "$type": "ModelMakerEngine.MMElements, ModelMakerEngine",
                                  "$values": [
                                    {
                                      "$ref": "20"
                                    }
                                  ]
                                },
                                "Value": "Variance_to_totex_allowance_post_adjustment___standard_enhancement___materials__plant___equipment___real.ADDN1"
                              },
                              {
                                "Key": {
                                  "$type": "ModelMakerEngine.MMElements, ModelMakerEngine",
                                  "$values": [
                                    {
                                      "$ref": "21"
                                    }
                                  ]
                                },
                                "Value": "Variance_to_totex_allowance_post_adjustment___standard_enhancement___materials__plant___equipment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073a5a2-85d0-4426-b772-aa366f95e9e6",
                          "Dimensions": {
                            "$type": "ModelMakerEngine.MMDimensions, ModelMakerEngine",
                            "$values": [
                              {
                                "$ref": "15"
                              }
                            ]
                          },
                          "EquationOBXInternal": "[Net totex post adjustment - standard enhancement - materials, plant & equipment - real] - [Net totex available for adjustment - standard enhancement - materials, plant & equipment - real]",
                          "NameOfGroup": "Materials, plant & equipment.(Under)/Overfunded totex",
                          "EquationToParse": "[Net totex post adjustment - standard enhancement - materials, plant & equipment - real] - [Net totex available for adjustment - standard enhancement - materials, plant & equipment - real]",
                          "MostRecentExpectedUnitErrors": null,
                          "Units": {
                            "$id": "32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post adjustment - standard enhancement - materials, plant & equip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3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7f0c05c-fbe2-423b-8fba-5393c646adc9",
                          "Dimensions": {
                            "$type": "ModelMakerEngine.MMDimensions, ModelMakerEngine",
                            "$values": [
                              {
                                "$ref": "15"
                              }
                            ]
                          },
                          "EquationOBXInternal": "[Variance to totex allowance post adjustment - standard enhancement - materials, plant & equipment - real] * [Time value of money factor]",
                          "NameOfGroup": "Materials, plant & equipment.(Under)/Overfunded totex",
                          "EquationToParse": "[Variance to totex allowance post adjustment - standard enhancement - materials, plant & equipment - real] * [Time value of money factor]",
                          "MostRecentExpectedUnitErrors": null,
                          "Units": {
                            "$id": "33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post adjustment - NPV adjusted - standard enhancement - materials, plant & equip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3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86d5104-2d69-4c4d-8f47-96986fea126b",
                          "Dimensions": {
                            "$type": "ModelMakerEngine.MMDimensions, ModelMakerEngine",
                            "$values": [
                              {
                                "$ref": "15"
                              }
                            ]
                          },
                          "EquationOBXInternal": "SUM(ALLVALUES([Variance to totex allowance post adjustment - NPV adjusted - standard enhancement - materials, plant & equipment - real]))",
                          "NameOfGroup": "Materials, plant & equipment.(Under)/Overfunded totex",
                          "EquationToParse": "SUM(ALLVALUES([Variance to totex allowance post adjustment - NPV adjusted - standard enhancement - materials, plant & equipment - real]))",
                          "MostRecentExpectedUnitErrors": null,
                          "Units": {
                            "$id": "33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post adjustment - NPV adjusted - standard enhancement - materials, plant & equip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3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__Under__Overfunded_totex___standard_enhancement___materials__plant___equipment___real.WR"
                              },
                              {
                                "Key": {
                                  "$type": "ModelMakerEngine.MMElements, ModelMakerEngine",
                                  "$values": [
                                    {
                                      "$ref": "17"
                                    }
                                  ]
                                },
                                "Value": "__Under__Overfunded_totex___standard_enhancement___materials__plant___equipment___real.WN."
                              },
                              {
                                "Key": {
                                  "$type": "ModelMakerEngine.MMElements, ModelMakerEngine",
                                  "$values": [
                                    {
                                      "$ref": "18"
                                    }
                                  ]
                                },
                                "Value": "__Under__Overfunded_totex___standard_enhancement___materials__plant___equipment___real.WWN."
                              },
                              {
                                "Key": {
                                  "$type": "ModelMakerEngine.MMElements, ModelMakerEngine",
                                  "$values": [
                                    {
                                      "$ref": "19"
                                    }
                                  ]
                                },
                                "Value": "__Under__Overfunded_totex___standard_enhancement___materials__plant___equipment___real.BIO"
                              },
                              {
                                "Key": {
                                  "$type": "ModelMakerEngine.MMElements, ModelMakerEngine",
                                  "$values": [
                                    {
                                      "$ref": "20"
                                    }
                                  ]
                                },
                                "Value": "__Under__Overfunded_totex___standard_enhancement___materials__plant___equipment___real.ADDN1"
                              },
                              {
                                "Key": {
                                  "$type": "ModelMakerEngine.MMElements, ModelMakerEngine",
                                  "$values": [
                                    {
                                      "$ref": "21"
                                    }
                                  ]
                                },
                                "Value": "__Under__Overfunded_totex___standard_enhancement___materials__plant___equipment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9f686be-f073-4491-8b30-16d26b2453bd",
                          "Dimensions": {
                            "$type": "ModelMakerEngine.MMDimensions, ModelMakerEngine",
                            "$values": [
                              {
                                "$ref": "15"
                              }
                            ]
                          },
                          "EquationOBXInternal": "[Total variance to totex allowance post adjustment - NPV adjusted - standard enhancement - materials, plant & equipment - real]",
                          "NameOfGroup": "Materials, plant & equipment.(Under)/Overfunded totex",
                          "EquationToParse": "[Total variance to totex allowance post adjustment - NPV adjusted - standard enhancement - materials, plant & equipment - real]",
                          "MostRecentExpectedUnitErrors": null,
                          "Units": {
                            "$id": "33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Under/(Over)funded totex - standard enhancement - materials, plant & equip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Standard enhancement",
                    "DisplayName": "Standard enhance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36",
                    "$type": "ModelMaker.GroupNode, ModelMaker",
                    "TabOrHeaderColour": "",
                    "CollapsedByDefault": false,
                    "Comment": "",
                    "NameOfGroup": "Materials, plant & equipment.(Under)/Overfunded totex",
                    "YPosition": 1,
                    "Folded": true,
                    "Font": null,
                    "Children": {
                      "$type": "ModelMaker.GroupNodeChildCollection, ModelMaker",
                      "$values": [
                        {
                          "$id": "33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f361fd3-e206-41c0-a7fc-d2d60975d003",
                          "Dimensions": {
                            "$type": "ModelMakerEngine.MMDimensions, ModelMakerEngine",
                            "$values": [
                              {
                                "$ref": "15"
                              }
                            ]
                          },
                          "EquationOBXInternal": "[Totex allowance for cost sharing - post PCD adjustment - 25:25 cost sharing - real] * [Percentage of totex linked to materials, plant and equipment]",
                          "NameOfGroup": "Materials, plant & equipment.(Under)/Overfunded totex.Standard enhancement",
                          "EquationToParse": "[Totex allowance for cost sharing - post PCD adjustment - 25:25 cost sharing - real] * [Percentage of totex linked to materials, plant and equipment]",
                          "MostRecentExpectedUnitErrors": null,
                          "Units": {
                            "$id": "33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Net totex available for adjustment - 25:25 cost sharing - materials, plant & equip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3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b634dc5-dc10-4ed9-8068-59f61d9fbb72",
                          "Dimensions": {
                            "$type": "ModelMakerEngine.MMDimensions, ModelMakerEngine",
                            "$values": [
                              {
                                "$ref": "15"
                              }
                            ]
                          },
                          "EquationOBXInternal": "IF([Forecast period flag] = 1, [Net totex available for adjustment - 25:25 cost sharing - materials, plant & equipment - real] * [Real adjustment factor for materials, plant & equipment], 0)",
                          "NameOfGroup": "Materials, plant & equipment.(Under)/Overfunded totex.Standard enhancement",
                          "EquationToParse": "IF([Forecast period flag] = 1, [Net totex available for adjustment - 25:25 cost sharing - materials, plant & equipment - real] * [Real adjustment factor for materials, plant & equipment], 0)",
                          "MostRecentExpectedUnitErrors": null,
                          "Units": {
                            "$id": "34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Net totex post adjustment - 25:25 cost sharing - materials, plant & equip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4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Variance_to_totex_allowance_post_adjustment___25_25_cost_sharing___materials__plant___equipment___real.WR"
                              },
                              {
                                "Key": {
                                  "$type": "ModelMakerEngine.MMElements, ModelMakerEngine",
                                  "$values": [
                                    {
                                      "$ref": "17"
                                    }
                                  ]
                                },
                                "Value": "Variance_to_totex_allowance_post_adjustment___25_25_cost_sharing___materials__plant___equipment___real.WN."
                              },
                              {
                                "Key": {
                                  "$type": "ModelMakerEngine.MMElements, ModelMakerEngine",
                                  "$values": [
                                    {
                                      "$ref": "18"
                                    }
                                  ]
                                },
                                "Value": "Variance_to_totex_allowance_post_adjustment___25_25_cost_sharing___materials__plant___equipment___real.WWN."
                              },
                              {
                                "Key": {
                                  "$type": "ModelMakerEngine.MMElements, ModelMakerEngine",
                                  "$values": [
                                    {
                                      "$ref": "19"
                                    }
                                  ]
                                },
                                "Value": "Variance_to_totex_allowance_post_adjustment___25_25_cost_sharing___materials__plant___equipment___real.BIO"
                              },
                              {
                                "Key": {
                                  "$type": "ModelMakerEngine.MMElements, ModelMakerEngine",
                                  "$values": [
                                    {
                                      "$ref": "20"
                                    }
                                  ]
                                },
                                "Value": "Variance_to_totex_allowance_post_adjustment___25_25_cost_sharing___materials__plant___equipment___real.ADDN1"
                              },
                              {
                                "Key": {
                                  "$type": "ModelMakerEngine.MMElements, ModelMakerEngine",
                                  "$values": [
                                    {
                                      "$ref": "21"
                                    }
                                  ]
                                },
                                "Value": "Variance_to_totex_allowance_post_adjustment___25_25_cost_sharing___materials__plant___equipment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2e63786-b7ca-4016-bb76-42221c0bbb2b",
                          "Dimensions": {
                            "$type": "ModelMakerEngine.MMDimensions, ModelMakerEngine",
                            "$values": [
                              {
                                "$ref": "15"
                              }
                            ]
                          },
                          "EquationOBXInternal": "[Net totex post adjustment - 25:25 cost sharing - materials, plant & equipment - real] - [Net totex available for adjustment - 25:25 cost sharing - materials, plant & equipment - real]",
                          "NameOfGroup": "Materials, plant & equipment.(Under)/Overfunded totex.Standard enhancement",
                          "EquationToParse": "[Net totex post adjustment - 25:25 cost sharing - materials, plant & equipment - real] - [Net totex available for adjustment - 25:25 cost sharing - materials, plant & equipment - real]",
                          "MostRecentExpectedUnitErrors": null,
                          "Units": {
                            "$id": "34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post adjustment - 25:25 cost sharing - materials, plant & equip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4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fdfb273-8bf2-458e-b7f8-7a542535086b",
                          "Dimensions": {
                            "$type": "ModelMakerEngine.MMDimensions, ModelMakerEngine",
                            "$values": [
                              {
                                "$ref": "15"
                              }
                            ]
                          },
                          "EquationOBXInternal": "[Variance to totex allowance post adjustment - 25:25 cost sharing - materials, plant & equipment - real] * [Time value of money factor]",
                          "NameOfGroup": "Materials, plant & equipment.(Under)/Overfunded totex.Standard enhancement",
                          "EquationToParse": "[Variance to totex allowance post adjustment - 25:25 cost sharing - materials, plant & equipment - real] * [Time value of money factor]",
                          "MostRecentExpectedUnitErrors": null,
                          "Units": {
                            "$id": "34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post adjustment - NPV adjusted - 25:25 cost sharing - materials, plant & equip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4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4c1ed02-c36a-4076-bb04-82f1607aca66",
                          "Dimensions": {
                            "$type": "ModelMakerEngine.MMDimensions, ModelMakerEngine",
                            "$values": [
                              {
                                "$ref": "15"
                              }
                            ]
                          },
                          "EquationOBXInternal": "SUM(ALLVALUES([Variance to totex allowance post adjustment - NPV adjusted - 25:25 cost sharing - materials, plant & equipment - real]))",
                          "NameOfGroup": "Materials, plant & equipment.(Under)/Overfunded totex.Standard enhancement",
                          "EquationToParse": "SUM(ALLVALUES([Variance to totex allowance post adjustment - NPV adjusted - 25:25 cost sharing - materials, plant & equipment - real]))",
                          "MostRecentExpectedUnitErrors": null,
                          "Units": {
                            "$id": "34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post adjustment - NPV adjusted - 25:25 cost sharing - materials, plant & equip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4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__Under__Overfunded_totex___25_25_cost_sharing___materials__plant___equipment___real.WR"
                              },
                              {
                                "Key": {
                                  "$type": "ModelMakerEngine.MMElements, ModelMakerEngine",
                                  "$values": [
                                    {
                                      "$ref": "17"
                                    }
                                  ]
                                },
                                "Value": "__Under__Overfunded_totex___25_25_cost_sharing___materials__plant___equipment___real.WN."
                              },
                              {
                                "Key": {
                                  "$type": "ModelMakerEngine.MMElements, ModelMakerEngine",
                                  "$values": [
                                    {
                                      "$ref": "18"
                                    }
                                  ]
                                },
                                "Value": "__Under__Overfunded_totex___25_25_cost_sharing___materials__plant___equipment___real.WWN."
                              },
                              {
                                "Key": {
                                  "$type": "ModelMakerEngine.MMElements, ModelMakerEngine",
                                  "$values": [
                                    {
                                      "$ref": "19"
                                    }
                                  ]
                                },
                                "Value": "__Under__Overfunded_totex___25_25_cost_sharing___materials__plant___equipment___real.BIO"
                              },
                              {
                                "Key": {
                                  "$type": "ModelMakerEngine.MMElements, ModelMakerEngine",
                                  "$values": [
                                    {
                                      "$ref": "20"
                                    }
                                  ]
                                },
                                "Value": "__Under__Overfunded_totex___25_25_cost_sharing___materials__plant___equipment___real.ADDN1"
                              },
                              {
                                "Key": {
                                  "$type": "ModelMakerEngine.MMElements, ModelMakerEngine",
                                  "$values": [
                                    {
                                      "$ref": "21"
                                    }
                                  ]
                                },
                                "Value": "__Under__Overfunded_totex___25_25_cost_sharing___materials__plant___equipment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d267253-72c6-494f-a837-3292111b1555",
                          "Dimensions": {
                            "$type": "ModelMakerEngine.MMDimensions, ModelMakerEngine",
                            "$values": [
                              {
                                "$ref": "15"
                              }
                            ]
                          },
                          "EquationOBXInternal": "[Total variance to totex allowance post adjustment - NPV adjusted - 25:25 cost sharing - materials, plant & equipment - real]",
                          "NameOfGroup": "Materials, plant & equipment.(Under)/Overfunded totex.Standard enhancement",
                          "EquationToParse": "[Total variance to totex allowance post adjustment - NPV adjusted - 25:25 cost sharing - materials, plant & equipment - real]",
                          "MostRecentExpectedUnitErrors": null,
                          "Units": {
                            "$id": "34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Under/(Over)funded totex - 25:25 cost sharing - materials, plant & equip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25:25 cost sharing",
                    "DisplayName": "25:25 cost sharing",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49",
                    "$type": "ModelMaker.GroupNode, ModelMaker",
                    "TabOrHeaderColour": "",
                    "CollapsedByDefault": false,
                    "Comment": "",
                    "NameOfGroup": "Materials, plant & equipment.(Under)/Overfunded totex",
                    "YPosition": 2,
                    "Folded": true,
                    "Font": null,
                    "Children": {
                      "$type": "ModelMaker.GroupNodeChildCollection, ModelMaker",
                      "$values": [
                        {
                          "$id": "35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45e50e2-8397-464d-88e2-051b45934422",
                          "Dimensions": {
                            "$type": "ModelMakerEngine.MMDimensions, ModelMakerEngine",
                            "$values": [
                              {
                                "$ref": "15"
                              }
                            ]
                          },
                          "EquationOBXInternal": "[Totex allowance for cost sharing - post PCD adjustment - 40:10 cost sharing - real] * [Percentage of totex linked to materials, plant and equipment]",
                          "NameOfGroup": "Materials, plant & equipment.(Under)/Overfunded totex.40:10 cost sharing",
                          "EquationToParse": "[Totex allowance for cost sharing - post PCD adjustment - 40:10 cost sharing - real] * [Percentage of totex linked to materials, plant and equipment]",
                          "MostRecentExpectedUnitErrors": null,
                          "Units": {
                            "$id": "35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Net totex available for adjustment - 40:10 cost sharing - materials, plant & equip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5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fdad201-3bae-4248-b9ac-f33ef7d22d34",
                          "Dimensions": {
                            "$type": "ModelMakerEngine.MMDimensions, ModelMakerEngine",
                            "$values": [
                              {
                                "$ref": "15"
                              }
                            ]
                          },
                          "EquationOBXInternal": "IF([Forecast period flag] = 1, [Net totex available for adjustment - 40:10 cost sharing - materials, plant & equipment - real] * [Real adjustment factor for materials, plant & equipment], 0)",
                          "NameOfGroup": "Materials, plant & equipment.(Under)/Overfunded totex.40:10 cost sharing",
                          "EquationToParse": "IF([Forecast period flag] = 1, [Net totex available for adjustment - 40:10 cost sharing - materials, plant & equipment - real] * [Real adjustment factor for materials, plant & equipment], 0)",
                          "MostRecentExpectedUnitErrors": null,
                          "Units": {
                            "$id": "35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Net totex post adjustment - 40:10 cost sharing - materials, plant & equip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5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Variance_to_totex_allowance_post_adjustment___40_10_cost_sharing___materials__plant___equipment___real.WR"
                              },
                              {
                                "Key": {
                                  "$type": "ModelMakerEngine.MMElements, ModelMakerEngine",
                                  "$values": [
                                    {
                                      "$ref": "17"
                                    }
                                  ]
                                },
                                "Value": "Variance_to_totex_allowance_post_adjustment___40_10_cost_sharing___materials__plant___equipment___real.WN."
                              },
                              {
                                "Key": {
                                  "$type": "ModelMakerEngine.MMElements, ModelMakerEngine",
                                  "$values": [
                                    {
                                      "$ref": "18"
                                    }
                                  ]
                                },
                                "Value": "Variance_to_totex_allowance_post_adjustment___40_10_cost_sharing___materials__plant___equipment___real.WWN."
                              },
                              {
                                "Key": {
                                  "$type": "ModelMakerEngine.MMElements, ModelMakerEngine",
                                  "$values": [
                                    {
                                      "$ref": "19"
                                    }
                                  ]
                                },
                                "Value": "Variance_to_totex_allowance_post_adjustment___40_10_cost_sharing___materials__plant___equipment___real.BIO"
                              },
                              {
                                "Key": {
                                  "$type": "ModelMakerEngine.MMElements, ModelMakerEngine",
                                  "$values": [
                                    {
                                      "$ref": "20"
                                    }
                                  ]
                                },
                                "Value": "Variance_to_totex_allowance_post_adjustment___40_10_cost_sharing___materials__plant___equipment___real.ADDN1"
                              },
                              {
                                "Key": {
                                  "$type": "ModelMakerEngine.MMElements, ModelMakerEngine",
                                  "$values": [
                                    {
                                      "$ref": "21"
                                    }
                                  ]
                                },
                                "Value": "Variance_to_totex_allowance_post_adjustment___40_10_cost_sharing___materials__plant___equipment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9f1fd65-3840-4ea2-b26b-563cfb7c786e",
                          "Dimensions": {
                            "$type": "ModelMakerEngine.MMDimensions, ModelMakerEngine",
                            "$values": [
                              {
                                "$ref": "15"
                              }
                            ]
                          },
                          "EquationOBXInternal": "[Net totex post adjustment - 40:10 cost sharing - materials, plant & equipment - real] - [Net totex available for adjustment - 40:10 cost sharing - materials, plant & equipment - real]",
                          "NameOfGroup": "Materials, plant & equipment.(Under)/Overfunded totex.40:10 cost sharing",
                          "EquationToParse": "[Net totex post adjustment - 40:10 cost sharing - materials, plant & equipment - real] - [Net totex available for adjustment - 40:10 cost sharing - materials, plant & equipment - real]",
                          "MostRecentExpectedUnitErrors": null,
                          "Units": {
                            "$id": "35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post adjustment - 40:10 cost sharing - materials, plant & equip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5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1c24cdc-4460-4e96-8433-8b4aef68577e",
                          "Dimensions": {
                            "$type": "ModelMakerEngine.MMDimensions, ModelMakerEngine",
                            "$values": [
                              {
                                "$ref": "15"
                              }
                            ]
                          },
                          "EquationOBXInternal": "[Variance to totex allowance post adjustment - 40:10 cost sharing - materials, plant & equipment - real] * [Time value of money factor]",
                          "NameOfGroup": "Materials, plant & equipment.(Under)/Overfunded totex.40:10 cost sharing",
                          "EquationToParse": "[Variance to totex allowance post adjustment - 40:10 cost sharing - materials, plant & equipment - real] * [Time value of money factor]",
                          "MostRecentExpectedUnitErrors": null,
                          "Units": {
                            "$id": "35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post adjustment - NPV adjusted - 40:10 cost sharing - materials, plant & equip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5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d253dc4-9a39-4ffe-bc06-463dbfe5ddb3",
                          "Dimensions": {
                            "$type": "ModelMakerEngine.MMDimensions, ModelMakerEngine",
                            "$values": [
                              {
                                "$ref": "15"
                              }
                            ]
                          },
                          "EquationOBXInternal": "SUM(ALLVALUES([Variance to totex allowance post adjustment - NPV adjusted - 40:10 cost sharing - materials, plant & equipment - real]))",
                          "NameOfGroup": "Materials, plant & equipment.(Under)/Overfunded totex.40:10 cost sharing",
                          "EquationToParse": "SUM(ALLVALUES([Variance to totex allowance post adjustment - NPV adjusted - 40:10 cost sharing - materials, plant & equipment - real]))",
                          "MostRecentExpectedUnitErrors": null,
                          "Units": {
                            "$id": "35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post adjustment - NPV adjusted - 40:10 cost sharing - materials, plant & equip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__Under__Overfunded_totex___40_10_cost_sharing___materials__plant___equipment___real.WR"
                              },
                              {
                                "Key": {
                                  "$type": "ModelMakerEngine.MMElements, ModelMakerEngine",
                                  "$values": [
                                    {
                                      "$ref": "17"
                                    }
                                  ]
                                },
                                "Value": "__Under__Overfunded_totex___40_10_cost_sharing___materials__plant___equipment___real.WN."
                              },
                              {
                                "Key": {
                                  "$type": "ModelMakerEngine.MMElements, ModelMakerEngine",
                                  "$values": [
                                    {
                                      "$ref": "18"
                                    }
                                  ]
                                },
                                "Value": "__Under__Overfunded_totex___40_10_cost_sharing___materials__plant___equipment___real.WWN."
                              },
                              {
                                "Key": {
                                  "$type": "ModelMakerEngine.MMElements, ModelMakerEngine",
                                  "$values": [
                                    {
                                      "$ref": "19"
                                    }
                                  ]
                                },
                                "Value": "__Under__Overfunded_totex___40_10_cost_sharing___materials__plant___equipment___real.BIO"
                              },
                              {
                                "Key": {
                                  "$type": "ModelMakerEngine.MMElements, ModelMakerEngine",
                                  "$values": [
                                    {
                                      "$ref": "20"
                                    }
                                  ]
                                },
                                "Value": "__Under__Overfunded_totex___40_10_cost_sharing___materials__plant___equipment___real.ADDN1"
                              },
                              {
                                "Key": {
                                  "$type": "ModelMakerEngine.MMElements, ModelMakerEngine",
                                  "$values": [
                                    {
                                      "$ref": "21"
                                    }
                                  ]
                                },
                                "Value": "__Under__Overfunded_totex___40_10_cost_sharing___materials__plant___equipment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9423f17-2b9e-425c-b56e-d3b8c7b83ab0",
                          "Dimensions": {
                            "$type": "ModelMakerEngine.MMDimensions, ModelMakerEngine",
                            "$values": [
                              {
                                "$ref": "15"
                              }
                            ]
                          },
                          "EquationOBXInternal": "[Total variance to totex allowance post adjustment - NPV adjusted - 40:10 cost sharing - materials, plant & equipment - real]",
                          "NameOfGroup": "Materials, plant & equipment.(Under)/Overfunded totex.40:10 cost sharing",
                          "EquationToParse": "[Total variance to totex allowance post adjustment - NPV adjusted - 40:10 cost sharing - materials, plant & equipment - real]",
                          "MostRecentExpectedUnitErrors": null,
                          "Units": {
                            "$id": "36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Under/(Over)funded totex - 40:10 cost sharing - materials, plant & equip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40:10 cost sharing",
                    "DisplayName": "40:10 cost sharing",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Under/(Over)funded totex",
              "DisplayName": "(Under)/Overfunded totex",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8,
        "HasOneSheetPerElem": false,
        "OneSheetPerElem": null,
        "Name": "Materials, plant & equipment",
        "DisplayName": "Materials, plant & equip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313"
      },
      {
        "$ref": "316"
      },
      {
        "$ref": "320"
      },
      {
        "$ref": "322"
      },
      {
        "$ref": "324"
      },
      {
        "$ref": "326"
      },
      {
        "$ref": "328"
      },
      {
        "$ref": "330"
      },
      {
        "$ref": "332"
      },
      {
        "$ref": "334"
      },
      {
        "$ref": "105"
      },
      {
        "$ref": "107"
      },
      {
        "$ref": "106"
      },
      {
        "$ref": "109"
      },
      {
        "$ref": "110"
      },
      {
        "$ref": "112"
      },
      {
        "$ref": "113"
      },
      {
        "$ref": "314"
      },
      {
        "$ref": "318"
      },
      {
        "$ref": "45"
      },
      {
        "$ref": "47"
      },
      {
        "$ref": "53"
      },
      {
        "$ref": "46"
      },
      {
        "$ref": "55"
      },
      {
        "$ref": "57"
      },
      {
        "$ref": "115"
      },
      {
        "$id": "362",
        "$type": "ModelMaker.GroupNode, ModelMaker",
        "TabOrHeaderColour": "",
        "CollapsedByDefault": false,
        "Comment": "",
        "NameOfGroup": null,
        "YPosition": 0,
        "Folded": false,
        "Font": null,
        "Children": {
          "$type": "ModelMaker.GroupNodeChildCollection, ModelMaker",
          "$values": [
            {
              "$id": "363",
              "$type": "ModelMaker.GroupNode, ModelMaker",
              "TabOrHeaderColour": "",
              "CollapsedByDefault": false,
              "Comment": "",
              "NameOfGroup": "Energy",
              "YPosition": 0,
              "Folded": false,
              "Font": null,
              "Children": {
                "$type": "ModelMaker.GroupNodeChildCollection, ModelMaker",
                "$values": [
                  {
                    "$id": "364",
                    "$type": "ModelMaker.GroupNode, ModelMaker",
                    "TabOrHeaderColour": "",
                    "CollapsedByDefault": false,
                    "Comment": "",
                    "NameOfGroup": "Energy",
                    "YPosition": 0,
                    "Folded": true,
                    "Font": null,
                    "Children": {
                      "$type": "ModelMaker.GroupNodeChildCollection, ModelMaker",
                      "$values": [
                        {
                          "$id": "36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da32ffb-08ee-46ed-aba6-ad4156c2efa8",
                          "Dimensions": {
                            "$type": "ModelMakerEngine.MMDimensions, ModelMakerEngine",
                            "$values": []
                          },
                          "EquationOBXInternal": "AVERAGE(ARRAYVALUES([DESNZ industrial electricity price index, including CCL]))",
                          "NameOfGroup": "Energy.Financial year averages",
                          "EquationToParse": "AVERAGE(ARRAYVALUES([DESNZ industrial electricity price index, including CCL]))",
                          "MostRecentExpectedUnitErrors": null,
                          "Units": {
                            "$id": "366",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DESNZ industrial electricity price index, including CCL - FYA",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e487bb9-0caa-4f7b-ab33-89b35c2ba57f",
                          "Dimensions": {
                            "$type": "ModelMakerEngine.MMDimensions, ModelMakerEngine",
                            "$values": []
                          },
                          "EquationOBXInternal": "AVERAGE(ARRAYVALUES([DESNZ industrial gas price index, including CCL]))",
                          "NameOfGroup": "Energy.Financial year averages",
                          "EquationToParse": "AVERAGE(ARRAYVALUES([DESNZ industrial gas price index, including CCL]))",
                          "MostRecentExpectedUnitErrors": null,
                          "Units": {
                            "$id": "368",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DESNZ industrial gas price index, including CCL - FYA",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cfbf8f3-d333-4888-a15d-c831a990fdac",
                          "Dimensions": {
                            "$type": "ModelMakerEngine.MMDimensions, ModelMakerEngine",
                            "$values": []
                          },
                          "EquationOBXInternal": "AVERAGE(ARRAYVALUES([Ofgem day ahead electricity baseload prices (on 1st of month)]))",
                          "NameOfGroup": "Energy.Financial year averages",
                          "EquationToParse": "AVERAGE(ARRAYVALUES([Ofgem day ahead electricity baseload prices (on 1st of month)]))",
                          "MostRecentExpectedUnitErrors": null,
                          "Units": {
                            "$id": "370",
                            "$type": "ModelMaker.Unit, ModelMaker",
                            "DefaultNumberFormat": 4,
                            "NumberFormatOverride": null,
                            "MatchAnything": false,
                            "ExternalRepresentation": "£/MWh",
                            "ItemsOnTop": {
                              "$type": "System.Collections.Generic.List`1[[System.String, mscorlib]], mscorlib",
                              "$values": [
                                "£"
                              ]
                            },
                            "ItemsOnBottom": {
                              "$type": "System.Collections.Generic.List`1[[System.String, mscorlib]], mscorlib",
                              "$values": [
                                "MWh"
                              ]
                            },
                            "IsCurrency": true,
                            "ContainsSMU": false,
                            "IsDimensionless": false,
                            "InsertRowTotal": true,
                            "IgnoreWhenDeterminingExpectedUnits": false
                          },
                          "Name": "Ofgem day ahead electricity baseload prices - FYA",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4fb2943-5e83-429d-8d82-10a29711403c",
                          "Dimensions": {
                            "$type": "ModelMakerEngine.MMDimensions, ModelMakerEngine",
                            "$values": []
                          },
                          "EquationOBXInternal": "AVERAGE(ARRAYVALUES([Ofgem day ahead gas prices (on 1st of month)]))",
                          "NameOfGroup": "Energy.Financial year averages",
                          "EquationToParse": "AVERAGE(ARRAYVALUES([Ofgem day ahead gas prices (on 1st of month)]))",
                          "MostRecentExpectedUnitErrors": null,
                          "Units": {
                            "$id": "372",
                            "$type": "ModelMaker.Unit, ModelMaker",
                            "DefaultNumberFormat": 4,
                            "NumberFormatOverride": null,
                            "MatchAnything": false,
                            "ExternalRepresentation": "p/therm",
                            "ItemsOnTop": {
                              "$type": "System.Collections.Generic.List`1[[System.String, mscorlib]], mscorlib",
                              "$values": [
                                "p"
                              ]
                            },
                            "ItemsOnBottom": {
                              "$type": "System.Collections.Generic.List`1[[System.String, mscorlib]], mscorlib",
                              "$values": [
                                "therm"
                              ]
                            },
                            "IsCurrency": false,
                            "ContainsSMU": false,
                            "IsDimensionless": false,
                            "InsertRowTotal": true,
                            "IgnoreWhenDeterminingExpectedUnits": false
                          },
                          "Name": "Ofgem day ahead gas prices - FYA",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Financial year averages",
                    "DisplayName": "Financial year averag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73",
                    "$type": "ModelMaker.GroupNode, ModelMaker",
                    "TabOrHeaderColour": "",
                    "CollapsedByDefault": false,
                    "Comment": "",
                    "NameOfGroup": "Energy.Indexation",
                    "YPosition": 1,
                    "Folded": true,
                    "Font": null,
                    "Children": {
                      "$type": "ModelMaker.GroupNodeChildCollection, ModelMaker",
                      "$values": [
                        {
                          "$id": "37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8725030-6dda-42f9-b5b2-368c1b89a4b6",
                          "Dimensions": {
                            "$type": "ModelMakerEngine.MMDimensions, ModelMakerEngine",
                            "$values": []
                          },
                          "EquationOBXInternal": "IF(PREVIOUSVALUE([DESNZ industrial electricity price index, including CCL - FYA]) = 0, 0, ([DESNZ industrial electricity price index, including CCL - FYA] - PREVIOUSVALUE([DESNZ industrial electricity price index, including CCL - FYA]))/PREVIOUSVALUE([DESNZ industrial electricity price index, including CCL - FYA]))",
                          "NameOfGroup": "Energy.Indexation.Growth rates",
                          "EquationToParse": "IF(PREVIOUSVALUE([DESNZ industrial electricity price index, including CCL - FYA]) = 0, 0, ([DESNZ industrial electricity price index, including CCL - FYA] - PREVIOUSVALUE([DESNZ industrial electricity price index, including CCL - FYA]))/PREVIOUSVALUE([DESNZ industrial electricity price index, including CCL - FYA]))",
                          "MostRecentExpectedUnitErrors": null,
                          "Units": {
                            "$id": "375",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DESNZ industrial electricity price index, including CCL - growth r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35d496b-dead-49ed-ab05-701f803436f1",
                          "Dimensions": {
                            "$type": "ModelMakerEngine.MMDimensions, ModelMakerEngine",
                            "$values": []
                          },
                          "EquationOBXInternal": "IF(PREVIOUSVALUE([DESNZ industrial gas price index, including CCL - FYA]) = 0, 0, ([DESNZ industrial gas price index, including CCL - FYA] - PREVIOUSVALUE([DESNZ industrial gas price index, including CCL - FYA]))/PREVIOUSVALUE([DESNZ industrial gas price index, including CCL - FYA]))",
                          "NameOfGroup": "Energy.Indexation.Growth rates",
                          "EquationToParse": "IF(PREVIOUSVALUE([DESNZ industrial gas price index, including CCL - FYA]) = 0, 0, ([DESNZ industrial gas price index, including CCL - FYA] - PREVIOUSVALUE([DESNZ industrial gas price index, including CCL - FYA]))/PREVIOUSVALUE([DESNZ industrial gas price index, including CCL - FYA]))",
                          "MostRecentExpectedUnitErrors": null,
                          "Units": {
                            "$id": "37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DESNZ industrial gas price index, including CCL - growth r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70bf9fe-7dc3-4891-af82-e4a5d170ab42",
                          "Dimensions": {
                            "$type": "ModelMakerEngine.MMDimensions, ModelMakerEngine",
                            "$values": []
                          },
                          "EquationOBXInternal": "IF(PREVIOUSVALUE([Ofgem day ahead electricity baseload prices - FYA]) = 0, 0, ([Ofgem day ahead electricity baseload prices - FYA] - PREVIOUSVALUE([Ofgem day ahead electricity baseload prices - FYA]))/PREVIOUSVALUE([Ofgem day ahead electricity baseload prices - FYA]))",
                          "NameOfGroup": "Energy.Indexation.Growth rates",
                          "EquationToParse": "IF(PREVIOUSVALUE([Ofgem day ahead electricity baseload prices - FYA]) = 0, 0, ([Ofgem day ahead electricity baseload prices - FYA] - PREVIOUSVALUE([Ofgem day ahead electricity baseload prices - FYA]))/PREVIOUSVALUE([Ofgem day ahead electricity baseload prices - FYA]))",
                          "MostRecentExpectedUnitErrors": null,
                          "Units": {
                            "$id": "379",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Ofgem day ahead electricity baseload prices - growth r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8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2248d53-6a66-4ac3-9508-4607000b6e67",
                          "Dimensions": {
                            "$type": "ModelMakerEngine.MMDimensions, ModelMakerEngine",
                            "$values": []
                          },
                          "EquationOBXInternal": "IF(PREVIOUSVALUE([Ofgem day ahead gas prices - FYA]) = 0, 0, ([Ofgem day ahead gas prices - FYA] - PREVIOUSVALUE([Ofgem day ahead gas prices - FYA]))/PREVIOUSVALUE([Ofgem day ahead gas prices - FYA]))",
                          "NameOfGroup": "Energy.Indexation.Growth rates",
                          "EquationToParse": "IF(PREVIOUSVALUE([Ofgem day ahead gas prices - FYA]) = 0, 0, ([Ofgem day ahead gas prices - FYA] - PREVIOUSVALUE([Ofgem day ahead gas prices - FYA]))/PREVIOUSVALUE([Ofgem day ahead gas prices - FYA]))",
                          "MostRecentExpectedUnitErrors": null,
                          "Units": {
                            "$id": "381",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Ofgem day ahead gas prices - growth r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Growth rates",
                    "DisplayName": "Growth rat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82",
                    "$type": "ModelMaker.GroupNode, ModelMaker",
                    "TabOrHeaderColour": "",
                    "CollapsedByDefault": false,
                    "Comment": "",
                    "NameOfGroup": "Energy.Indexation",
                    "YPosition": 2,
                    "Folded": true,
                    "Font": null,
                    "Children": {
                      "$type": "ModelMaker.GroupNodeChildCollection, ModelMaker",
                      "$values": [
                        {
                          "$id": "38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e5981a7-2c0d-4f01-ad61-bcd3b8bd5045",
                          "Dimensions": {
                            "$type": "ModelMakerEngine.MMDimensions, ModelMakerEngine",
                            "$values": []
                          },
                          "EquationOBXInternal": "IF([CPI(H) - FYA - growth rate] = -1, 0 ,(1 + [DESNZ industrial electricity price index, including CCL - growth rate])/(1 + [CPI(H) - FYA - growth rate]) - 1)",
                          "NameOfGroup": "Energy.Indexation.Growth rate net of CPI(H)",
                          "EquationToParse": "IF([CPI(H) - FYA - growth rate] = -1, 0 ,(1 + [DESNZ industrial electricity price index, including CCL - growth rate])/(1 + [CPI(H) - FYA - growth rate]) - 1)",
                          "MostRecentExpectedUnitErrors": null,
                          "Units": {
                            "$id": "384",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DESNZ industrial electricity price index, including CCL - growth rate net of CPI(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8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fe3e82f-9dc5-4770-a0a9-5a9b29d9c539",
                          "Dimensions": {
                            "$type": "ModelMakerEngine.MMDimensions, ModelMakerEngine",
                            "$values": []
                          },
                          "EquationOBXInternal": "IF([CPI(H) - FYA - growth rate] = -1, 0 ,(1 + [DESNZ industrial gas price index, including CCL - growth rate])/(1 + [CPI(H) - FYA - growth rate]) - 1)",
                          "NameOfGroup": "Energy.Indexation.Growth rate net of CPI(H)",
                          "EquationToParse": "IF([CPI(H) - FYA - growth rate] = -1, 0 ,(1 + [DESNZ industrial gas price index, including CCL - growth rate])/(1 + [CPI(H) - FYA - growth rate]) - 1)",
                          "MostRecentExpectedUnitErrors": null,
                          "Units": {
                            "$id": "386",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DESNZ industrial gas price index, including CCL - growth rate net of CPI(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8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45491b1-a577-46ca-a3d4-12b7c6e82241",
                          "Dimensions": {
                            "$type": "ModelMakerEngine.MMDimensions, ModelMakerEngine",
                            "$values": []
                          },
                          "EquationOBXInternal": "IF([CPI(H) - FYA - growth rate] = -1, 0 ,(1 + [Ofgem day ahead electricity baseload prices - growth rate])/(1 + [CPI(H) - FYA - growth rate]) - 1)",
                          "NameOfGroup": "Energy.Indexation.Growth rate net of CPI(H)",
                          "EquationToParse": "IF([CPI(H) - FYA - growth rate] = -1, 0 ,(1 + [Ofgem day ahead electricity baseload prices - growth rate])/(1 + [CPI(H) - FYA - growth rate]) - 1)",
                          "MostRecentExpectedUnitErrors": null,
                          "Units": {
                            "$id": "388",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Ofgem day ahead electricity baseload prices - growth rate net of CPI(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8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2cd55d5-9512-4f52-82d2-34ac3cccafaa",
                          "Dimensions": {
                            "$type": "ModelMakerEngine.MMDimensions, ModelMakerEngine",
                            "$values": []
                          },
                          "EquationOBXInternal": "IF([CPI(H) - FYA - growth rate] = -1, 0 ,(1 + [Ofgem day ahead gas prices - growth rate])/(1 + [CPI(H) - FYA - growth rate]) - 1)",
                          "NameOfGroup": "Energy.Indexation.Growth rate net of CPI(H)",
                          "EquationToParse": "IF([CPI(H) - FYA - growth rate] = -1, 0 ,(1 + [Ofgem day ahead gas prices - growth rate])/(1 + [CPI(H) - FYA - growth rate]) - 1)",
                          "MostRecentExpectedUnitErrors": null,
                          "Units": {
                            "$id": "390",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Ofgem day ahead gas prices - growth rate net of CPI(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Growth rate net of CPI(H)",
                    "DisplayName": "Growth rate net of CPI(H)",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91",
                    "$type": "ModelMaker.GroupNode, ModelMaker",
                    "TabOrHeaderColour": "",
                    "CollapsedByDefault": false,
                    "Comment": "",
                    "NameOfGroup": "Energy.Indexation",
                    "YPosition": 3,
                    "Folded": true,
                    "Font": null,
                    "Children": {
                      "$type": "ModelMaker.GroupNodeChildCollection, ModelMaker",
                      "$values": [
                        {
                          "$id": "39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8fae48c-db11-45e3-b14e-9650da4e6943",
                          "Dimensions": {
                            "$type": "ModelMakerEngine.MMDimensions, ModelMakerEngine",
                            "$values": []
                          },
                          "EquationOBXInternal": "IF([Model start date flag] = 1, [DESNZ industrial electricity price index, including CCL - index net of CPI(H) - opening value], PREVIOUSVALUE() * (1 + [DESNZ industrial electricity price index, including CCL - growth rate net of CPI(H)]))",
                          "NameOfGroup": "Energy.Indexation.Average indexes for outturn uplift factors",
                          "EquationToParse": "IF([Model start date flag] = 1, [DESNZ industrial electricity price index, including CCL - index net of CPI(H) - opening value], PREVIOUSVALUE() * (1 + [DESNZ industrial electricity price index, including CCL - growth rate net of CPI(H)]))",
                          "MostRecentExpectedUnitErrors": null,
                          "Units": {
                            "$id": "393",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DESNZ industrial electricity price index, including CCL - index net of CPI(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9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c8fad4d-6318-471a-9f2f-ce537f9d5fc8",
                          "Dimensions": {
                            "$type": "ModelMakerEngine.MMDimensions, ModelMakerEngine",
                            "$values": []
                          },
                          "EquationOBXInternal": "IF([Model start date flag] = 1, [DESNZ industrial gas price index, including CCL - index net of CPI(H) - opening value], PREVIOUSVALUE() * (1 + [DESNZ industrial gas price index, including CCL - growth rate net of CPI(H)]))",
                          "NameOfGroup": "Energy.Indexation.Average indexes for outturn uplift factors",
                          "EquationToParse": "IF([Model start date flag] = 1, [DESNZ industrial gas price index, including CCL - index net of CPI(H) - opening value], PREVIOUSVALUE() * (1 + [DESNZ industrial gas price index, including CCL - growth rate net of CPI(H)]))",
                          "MostRecentExpectedUnitErrors": null,
                          "Units": {
                            "$id": "395",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DESNZ industrial gas price index, including CCL - index net of CPI(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9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5cbb5bf-a97e-4597-9bab-241e4f1c4309",
                          "Dimensions": {
                            "$type": "ModelMakerEngine.MMDimensions, ModelMakerEngine",
                            "$values": []
                          },
                          "EquationOBXInternal": "IF([Model start date flag] = 1, [Ofgem day ahead electricity baseload prices - index net of CPI(H) - opening value], PREVIOUSVALUE() * (1 + [Ofgem day ahead electricity baseload prices - growth rate net of CPI(H)]))",
                          "NameOfGroup": "Energy.Indexation.Average indexes for outturn uplift factors",
                          "EquationToParse": "IF([Model start date flag] = 1, [Ofgem day ahead electricity baseload prices - index net of CPI(H) - opening value], PREVIOUSVALUE() * (1 + [Ofgem day ahead electricity baseload prices - growth rate net of CPI(H)]))",
                          "MostRecentExpectedUnitErrors": null,
                          "Units": {
                            "$id": "397",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Ofgem day ahead electricity baseload prices - index net of CPI(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9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ba3ab5e-0d2d-4daa-ae01-b565d5051f02",
                          "Dimensions": {
                            "$type": "ModelMakerEngine.MMDimensions, ModelMakerEngine",
                            "$values": []
                          },
                          "EquationOBXInternal": "IF([Model start date flag] = 1, [Ofgem day ahead gas prices - index net of CPI(H) - opening value], PREVIOUSVALUE() * (1 + [Ofgem day ahead gas prices - growth rate net of CPI(H)]))",
                          "NameOfGroup": "Energy.Indexation.Average indexes for outturn uplift factors",
                          "EquationToParse": "IF([Model start date flag] = 1, [Ofgem day ahead gas prices - index net of CPI(H) - opening value], PREVIOUSVALUE() * (1 + [Ofgem day ahead gas prices - growth rate net of CPI(H)]))",
                          "MostRecentExpectedUnitErrors": null,
                          "Units": {
                            "$id": "399",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Ofgem day ahead gas prices - index net of CPI(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Index net of CPI(H)",
                    "DisplayName": "Index net of CPI(H)",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00",
                    "$type": "ModelMaker.GroupNode, ModelMaker",
                    "TabOrHeaderColour": "",
                    "CollapsedByDefault": false,
                    "Comment": "",
                    "NameOfGroup": "Energy.Indexation",
                    "YPosition": 4,
                    "Folded": true,
                    "Font": null,
                    "Children": {
                      "$type": "ModelMaker.GroupNodeChildCollection, ModelMaker",
                      "$values": [
                        {
                          "$id": "40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e02e860-60c8-4ee2-aa3c-d8570e5f28e1",
                          "Dimensions": {
                            "$type": "ModelMakerEngine.MMDimensions, ModelMakerEngine",
                            "$values": []
                          },
                          "EquationOBXInternal": "[DESNZ industrial electricity price index, including CCL - index net of CPI(H)] * [Average indexes for outturn uplift factors flag]",
                          "NameOfGroup": "Energy.Indexation.Average indexes for outturn uplift factors",
                          "EquationToParse": "[DESNZ industrial electricity price index, including CCL - index net of CPI(H)] * [Average indexes for outturn uplift factors flag]",
                          "MostRecentExpectedUnitErrors": null,
                          "Units": {
                            "$id": "402",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DESNZ industrial electricity price index, including CCL - index range for outturn uplift factors calc",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0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dbe10da-cf73-4a28-a490-e69bc56e5a93",
                          "Dimensions": {
                            "$type": "ModelMakerEngine.MMDimensions, ModelMakerEngine",
                            "$values": []
                          },
                          "EquationOBXInternal": "AVERAGEIF(ALLVALUES([DESNZ industrial electricity price index, including CCL - index range for outturn uplift factors calc]), \"<>0\")",
                          "NameOfGroup": "Energy.Indexation.Average indexes for outturn uplift factors",
                          "EquationToParse": "AVERAGEIF(ALLVALUES([DESNZ industrial electricity price index, including CCL - index range for outturn uplift factors calc]), \"<>0\")",
                          "MostRecentExpectedUnitErrors": null,
                          "Units": {
                            "$id": "404",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"DESNZ industrial electricity price index, including CCL - average index for outturn uplift factors",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"405",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"cdd14c71-ce39-4f6b-b3c5-ac9565fb789f",
                          "Dimensions": {
                            "$type": "ModelMakerEngine.MMDimensions, ModelMakerEngine",
                            "$values": []
                          },
                          "EquationOBXInternal": "[DESNZ industrial gas price index, including CCL - index net of CPI(H)] * [Average indexes for outturn uplift factors flag]",
                          "NameOfGroup": "Energy.Indexation.Average indexes for outturn uplift factors",
                          "EquationToParse": "[DESNZ industrial gas price index, including CCL - index net of CPI(H)] * [Average indexes for outturn uplift factors flag]",
                          "MostRecentExpectedUnitErrors": null,
                          "Units": {
                            "$id": "406",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"DESNZ industrial gas price index, including CCL - index range for outturn uplift factors calc",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"407",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"96302dc4-60d9-4213-b362-f03895188a20",
                          "Dimensions": {
                            "$type": "ModelMakerEngine.MMDimensions, ModelMakerEngine",
                            "$values": []
                          },
                          "EquationOBXInternal": "AVERAGEIF(ALLVALUES([DESNZ industrial gas price index, including CCL - index range for outturn uplift factors calc]), \"<>0\")",
                          "NameOfGroup": "Energy.Indexation.Average indexes for outturn uplift factors",
                          "EquationToParse": "AVERAGEIF(ALLVALUES([DESNZ industrial gas price index, including CCL - index range for outturn uplift factors calc]), \"<>0\")",
                          "MostRecentExpectedUnitErrors": null,
                          "Units": {
                            "$id": "408",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"DESNZ industrial gas price index, including CCL - average index for outturn uplift factors",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"409",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"ea9f8bb4-10c2-49bd-bb8b-f6433509deb4",
                          "Dimensions": {
                            "$type": "ModelMakerEngine.MMDimensions, ModelMakerEngine",
                            "$values": []
                          },
                          "EquationOBXInternal": "[Ofgem day ahead electricity baseload prices - index net of CPI(H)] * [Average indexes for outturn uplift factors flag]",
                          "NameOfGroup": "Energy.Indexation.Average indexes for outturn uplift factors",
                          "EquationToParse": "[Ofgem day ahead electricity baseload prices - index net of CPI(H)] * [Average indexes for outturn uplift factors flag]",
                          "MostRecentExpectedUnitErrors": null,
                          "Units": {
                            "$id": "410",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"Ofgem day ahead electricity baseload prices - index range for outturn uplift factors calc",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"411",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"4be3254d-da05-42c1-a733-7ef813774ec2",
                          "Dimensions": {
                            "$type": "ModelMakerEngine.MMDimensions, ModelMakerEngine",
                            "$values": []
                          },
                          "EquationOBXInternal": "AVERAGEIF(ALLVALUES([Ofgem day ahead electricity baseload prices - index range for outturn uplift factors calc]), \"<>0\")",
                          "NameOfGroup": "Energy.Indexation.Average indexes for outturn uplift factors",
                          "EquationToParse": "AVERAGEIF(ALLVALUES([Ofgem day ahead electricity baseload prices - index range for outturn uplift factors calc]), \"<>0\")",
                          "MostRecentExpectedUnitErrors": null,
                          "Units": {
                            "$id": "412",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"Ofgem day ahead electricity baseload prices - average index for outturn uplift factors",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"413",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"076957c7-9012-4f57-b426-ae6b06630950",
                          "Dimensions": {
                            "$type": "ModelMakerEngine.MMDimensions, ModelMakerEngine",
                            "$values": []
                          },
                          "EquationOBXInternal": "[Ofgem day ahead gas prices - index net of CPI(H)] * [Average indexes for outturn uplift factors flag]",
                          "NameOfGroup": "Energy.Indexation.Average indexes for outturn uplift factors",
                          "EquationToParse": "[Ofgem day ahead gas prices - index net of CPI(H)] * [Average indexes for outturn uplift factors flag]",
                          "MostRecentExpectedUnitErrors": null,
                          "Units": {
                            "$id": "414",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"Ofgem day ahead gas prices - index range for outturn uplift factors calc",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"415",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"5843e268-9140-48ab-96a1-9cb219d5c948",
                          "Dimensions": {
                            "$type": "ModelMakerEngine.MMDimensions, ModelMakerEngine",
                            "$values": []
                          },
                          "EquationOBXInternal": "AVERAGEIF(ALLVALUES([Ofgem day ahead gas prices - index range for outturn uplift factors calc]), \"<>0\")",
                          "NameOfGroup": "Energy.Indexation.Average indexes for outturn uplift factors",
                          "EquationToParse": "AVERAGEIF(ALLVALUES([Ofgem day ahead gas prices - index range for outturn uplift factors calc]), \"<>0\")",
                          "MostRecentExpectedUnitErrors": null,
                          "Units": {
                            "$id": "416",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"Ofgem day ahead gas prices - average index for outturn uplift factors",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"Average indexes for outturn uplift factors",
                    "DisplayName": "Average indexes for outturn uplift factors",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"417",
                    "$type": "ModelMaker.GroupNode, ModelMaker",
                    "TabOrHeaderColour": "",
                    "CollapsedByDefault": false,
                    "Comment": "",
                    "NameOfGroup": "Energy.Indexation",
                    "YPosition": 5,
                    "Folded": true,
                    "Font": null,
                    "Children": {
                      "$type": "ModelMaker.GroupNodeChildCollection, ModelMaker",
                      "$values": [
                        {
                          "$id": "418",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"37d911c5-3d53-4566-97da-a0ed1975c36c",
                          "Dimensions": {
                            "$type": "ModelMakerEngine.MMDimensions, ModelMakerEngine",
                            "$values": []
                          },
                          "EquationOBXInternal": "IF([DESNZ industrial electricity price index, including CCL - average index for outturn uplift factors] = 0, 0, [DESNZ industrial electricity price index, including CCL - index net of CPI(H)]/[DESNZ industrial electricity price index, including CCL - average index for outturn uplift factors])",
                          "NameOfGroup": "Energy.Indexation.Outturn uplift factors",
                          "EquationToParse": "IF([DESNZ industrial electricity price index, including CCL - average index for outturn uplift factors] = 0, 0, [DESNZ industrial electricity price index, including CCL - index net of CPI(H)]/[DESNZ industrial electricity price index, including CCL - average index for outturn uplift factors])",
                          "MostRecentExpectedUnitErrors": null,
                          "Units": {
                            "$id": "419",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"DESNZ industrial electricity price index, including CCL - outturn uplift factor",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"420",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"38f030be-c184-4274-88eb-56be1c42317e",
                          "Dimensions": {
                            "$type": "ModelMakerEngine.MMDimensions, ModelMakerEngine",
                            "$values": []
                          },
                          "EquationOBXInternal": "IF([DESNZ industrial gas price index, including CCL - average index for outturn uplift factors] = 0, 0, [DESNZ industrial gas price index, including CCL - index net of CPI(H)]/[DESNZ industrial gas price index, including CCL - average index for outturn uplift factors])",
                          "NameOfGroup": "Energy.Indexation.Outturn uplift factors",
                          "EquationToParse": "IF([DESNZ industrial gas price index, including CCL - average index for outturn uplift factors] = 0, 0, [DESNZ industrial gas price index, including CCL - index net of CPI(H)]/[DESNZ industrial gas price index, including CCL - average index for outturn uplift factors])",
                          "MostRecentExpectedUnitErrors": null,
                          "Units": {
                            "$id": "421",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"DESNZ industrial gas price index, including CCL - outturn uplift factor",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"422",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"5dce5439-7330-4bd5-b28c-6409bb095186",
                          "Dimensions": {
                            "$type": "ModelMakerEngine.MMDimensions, ModelMakerEngine",
                            "$values": []
                          },
                          "EquationOBXInternal": "IF([Ofgem day ahead electricity baseload prices - average index for outturn uplift factors] = 0, 0, [Ofgem day ahead electricity baseload prices - index net of CPI(H)]/[Ofgem day ahead electricity baseload prices - average index for outturn uplift factors])",
                          "NameOfGroup": "Energy.Indexation.Outturn uplift factors",
                          "EquationToParse": "IF([Ofgem day ahead electricity baseload prices - average index for outturn uplift factors] = 0, 0, [Ofgem day ahead electricity baseload prices - index net of CPI(H)]/[Ofgem day ahead electricity baseload prices - average index for outturn uplift factors])",
                          "MostRecentExpectedUnitErrors": null,
                          "Units": {
                            "$id": "423",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"Ofgem day ahead electricity baseload prices - outturn uplift factor",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"424",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"ce0d89a5-2131-4ba5-af23-eb157257dc8f",
                          "Dimensions": {
                            "$type": "ModelMakerEngine.MMDimensions, ModelMakerEngine",
                            "$values": []
                          },
                          "EquationOBXInternal": "IF([Ofgem day ahead gas prices - average index for outturn uplift factors] = 0, 0, [Ofgem day ahead gas prices - index net of CPI(H)]/[Ofgem day ahead gas prices - average index for outturn uplift factors])",
                          "NameOfGroup": "Energy.Indexation.Outturn uplift factors",
                          "EquationToParse": "IF([Ofgem day ahead gas prices - average index for outturn uplift factors] = 0, 0, [Ofgem day ahead gas prices - index net of CPI(H)]/[Ofgem day ahead gas prices - average index for outturn uplift factors])",
                          "MostRecentExpectedUnitErrors": null,
                          "Units": {
                            "$id": "425",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"Ofgem day ahead gas prices - outturn uplift factor",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"Outturn uplift factors",
                    "DisplayName": "Outturn uplift factors",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"426",
                    "$type": "ModelMaker.GroupNode, ModelMaker",
                    "TabOrHeaderColour": "",
                    "CollapsedByDefault": false,
                    "Comment": "",
                    "NameOfGroup": "Energy.Indexation",
                    "YPosition": 6,
                    "Folded": true,
                    "Font": null,
                    "Children": {
                      "$type": "ModelMaker.GroupNodeChildCollection, ModelMaker",
                      "$values": [
                        {
                          "$id": "427",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"176dfd70-fad8-4d3a-9fb9-beaba1174a41",
                          "Dimensions": {
                            "$type": "ModelMakerEngine.MMDimensions, ModelMakerEngine",
                            "$values": []
                          },
                          "EquationOBXInternal": "[DESNZ industrial electricity price index, including CCL - outturn uplift factor] - 1",
                          "NameOfGroup": "Energy.Indexation.Real price effects",
                          "EquationToParse": "[DESNZ industrial electricity price index, including CCL - outturn uplift factor] - 1",
                          "MostRecentExpectedUnitErrors": null,
                          "Units": {
                            "$id": "428",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"Energy RPE - DESNZ industrial electricity price index, including CCL",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"429",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"ef81ca1f-5765-4d81-aeef-3cfacc658bcc",
                          "Dimensions": {
                            "$type": "ModelMakerEngine.MMDimensions, ModelMakerEngine",
                            "$values": []
                          },
                          "EquationOBXInternal": "[DESNZ industrial gas price index, including CCL - outturn uplift factor] - 1",
                          "NameOfGroup": "Energy.Indexation.Real price effects",
                          "EquationToParse": "[DESNZ industrial gas price index, including CCL - outturn uplift factor] - 1",
                          "MostRecentExpectedUnitErrors": null,
                          "Units": {
                            "$id": "430",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"Energy RPE - DESNZ industrial gas price index, including CCL",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"431",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"2f269b0a-9602-4ed5-bb94-8fc10cc53d11",
                          "Dimensions": {
                            "$type": "ModelMakerEngine.MMDimensions, ModelMakerEngine",
                            "$values": []
                          },
                          "EquationOBXInternal": "[Ofgem day ahead electricity baseload prices - outturn uplift factor] - 1",
                          "NameOfGroup": "Energy.Indexation.Real price effects",
                          "EquationToParse": "[Ofgem day ahead electricity baseload prices - outturn uplift factor] - 1",
                          "MostRecentExpectedUnitErrors": null,
                          "Units": {
                            "$id": "432",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"Energy RPE - Ofgem day ahead electricity baseload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"433",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"84e90701-e5da-41e3-9f44-e2ba0ab86603",
                          "Dimensions": {
                            "$type": "ModelMakerEngine.MMDimensions, ModelMakerEngine",
                            "$values": []
                          },
                          "EquationOBXInternal": "[Ofgem day ahead gas prices - outturn uplift factor] - 1",
                          "NameOfGroup": "Energy.Indexation.Real price effects",
                          "EquationToParse": "[Ofgem day ahead gas prices - outturn uplift factor] - 1",
                          "MostRecentExpectedUnitErrors": null,
                          "Units": {
                            "$id": "434",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"Energy RPE - Ofgem day ahead gas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"Real price effects",
                    "DisplayName": "Real price effects",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"Indexation",
              "DisplayName": "Indexation",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"435",
              "$type": "ModelMaker.GroupNode, ModelMaker",
              "TabOrHeaderColour": "",
              "CollapsedByDefault": false,
              "Comment": "",
              "NameOfGroup": "Energy",
              "YPosition": 1,
              "Folded": false,
              "Font": null,
              "Children": {
                "$type": "ModelMaker.GroupNodeChildCollection, ModelMaker",
                "$values": [
                  {
                    "$id": "436",
                    "$type": "ModelMaker.GroupNode, ModelMaker",
                    "TabOrHeaderColour": "",
                    "CollapsedByDefault": false,
                    "Comment": "",
                    "NameOfGroup": "Energy.True-up",
                    "YPosition": 0,
                    "Folded": true,
                    "Font": null,
                    "Children": {
                      "$type": "ModelMaker.GroupNodeChildCollection, ModelMaker",
                      "$values": [
                        {
                          "$id": "437",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"a3c91a66-c160-44a0-a17e-97e0856838b9",
                          "Dimensions": {
                            "$type": "ModelMakerEngine.MMDimensions, ModelMakerEngine",
                            "$values": [
                              {
                                "$ref": "15"
                              }
                            ]
                          },
                          "EquationOBXInternal": "[Totex allowance for cost sharing - standard base cost sharing - real] * [Price control conversion array - wholesale water]",
                          "NameOfGroup": "Unallocated",
                          "EquationToParse": "[Totex allowance for cost sharing - standard base cost sharing - real] * [Price control conversion array - wholesale water]",
                          "MostRecentExpectedUnitErrors": null,
                          "Units": {
                            "$id": "438",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"Base allowance available for cost sharing - wholesale water - by control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"439",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"3db16f1b-c5dd-44c1-9c50-7b432caf0aa4",
                          "Dimensions": {
                            "$type": "ModelMakerEngine.MMDimensions, ModelMakerEngine",
                            "$values": []
                          },
                          "EquationOBXInternal": "SUM(ARRAYVALUES([Base allowance available for cost sharing - wholesale water - by control - real]))",
                          "NameOfGroup": "Unallocated",
                          "EquationToParse": "SUM(ARRAYVALUES([Base allowance available for cost sharing - wholesale water - by control - real]))",
                          "MostRecentExpectedUnitErrors": null,
                          "Units": {
                            "$id": "440",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"Base allowance available for cost sharing - wholesale water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"e6c45cd3-ca0d-4e16-a354-a9d754e294e1",
                          "Dimensions": {
                            "$type": "ModelMakerEngine.MMDimensions, ModelMakerEngine",
                            "$values": [
                              {
                                "$ref": "15"
                              }
                            ]
                          },
                          "EquationOBXInternal": "[Totex allowance for cost sharing - standard base cost sharing - real] * [Price control conversion array - wastewater network plus]",
                          "NameOfGroup": "Unallocated",
                          "EquationToParse": "[Totex allowance for cost sharing - standard base cost sharing - real] * [Price control conversion array - wastewater network plus]",
                          "MostRecentExpectedUnitErrors": null,
                          "Units": {
                            "$id": "442",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"Base allowance available for cost sharing - wastewater network plus - by control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"1205ae7f-768e-4d70-b212-7e5b098d3609",
                          "Dimensions": {
                            "$type": "ModelMakerEngine.MMDimensions, ModelMakerEngine",
                            "$values": []
                          },
                          "EquationOBXInternal": "SUM(ARRAYVALUES([Base allowance available for cost sharing - wastewater network plus - by control - real]))",
                          "NameOfGroup": "Unallocated",
                          "EquationToParse": "SUM(ARRAYVALUES([Base allowance available for cost sharing - wastewater network plus - by control - real]))",
                          "MostRecentExpectedUnitErrors": null,
                          "Units": {
                            "$id": "444",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"Base allowance available for cost sharing - wastewater network plus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"db51ec06-b35c-4246-8075-3a539b65fb76",
                          "Dimensions": {
                            "$type": "ModelMakerEngine.MMDimensions, ModelMakerEngine",
                            "$values": [
                              {
                                "$ref": "15"
                              }
                            ]
                          },
                          "EquationOBXInternal": "[Totex allowance for cost sharing - standard base cost sharing - real] * [Price control conversion array - bioresources]",
                          "NameOfGroup": "Unallocated",
                          "EquationToParse": "[Totex allowance for cost sharing - standard base cost sharing - real] * [Price control conversion array - bioresources]",
                          "MostRecentExpectedUnitErrors": null,
                          "Units": {
                            "$id": "446",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"Base allowance available for cost sharing - bioresources - by control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"c284411c-2940-4913-9c44-be3979819630",
                          "Dimensions": {
                            "$type": "ModelMakerEngine.MMDimensions, ModelMakerEngine",
                            "$values": []
                          },
                          "EquationOBXInternal": "SUM(ARRAYVALUES([Base allowance available for cost sharing - bioresources - by control - real]))",
                          "NameOfGroup": "Unallocated",
                          "EquationToParse": "SUM(ARRAYVALUES([Base allowance available for cost sharing - bioresources - by control - real]))",
                          "MostRecentExpectedUnitErrors": null,
                          "Units": {
                            "$id": "448",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"Base allowance available for cost sharing - bioresources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"Allowances eligible for true-up",
                    "DisplayName": "Allowances eligible for true-up",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"449",
                    "$type": "ModelMaker.GroupNode, ModelMaker",
                    "TabOrHeaderColour": "",
                    "CollapsedByDefault": false,
                    "Comment": "",
                    "NameOfGroup": "Energy.True-up",
                    "YPosition": 1,
                    "Folded": true,
                    "Font": null,
                    "Children": {
                      "$type": "ModelMaker.GroupNodeChildCollection, ModelMaker",
                      "$values": [
                        {
                          "$id": "450",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"21ae6a5e-eb6b-43f4-9c43-f03b86aa05dd",
                          "Dimensions": {
                            "$type": "ModelMakerEngine.MMDimensions, ModelMakerEngine",
                            "$values": []
                          },
                          "EquationOBXInternal": "[Percentage of totex linked to energy - wholesale water] * [Base allowance available for cost sharing - wholesale water - real]",
                          "NameOfGroup": "Energy.True-up.New section",
                          "EquationToParse": "[Percentage of totex linked to energy - wholesale water] * [Base allowance available for cost sharing - wholesale water - real]",
                          "MostRecentExpectedUnitErrors": null,
                          "Units": {
                            "$id": "451",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"Implicit allowance allowance used in ex-ante adjustment - wholesale water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"f0ed4ff1-0848-4bb7-99d6-081b87091c6a",
                          "Dimensions": {
                            "$type": "ModelMakerEngine.MMDimensions, ModelMakerEngine",
                            "$values": []
                          },
                          "EquationOBXInternal": "[Percentage of totex linked to energy - wastewater network plus] * [Base allowance available for cost sharing - wastewater network plus - real]",
                          "NameOfGroup": "Energy.True-up.New section",
                          "EquationToParse": "[Percentage of totex linked to energy - wastewater network plus] * [Base allowance available for cost sharing - wastewater network plus - real]",
                          "MostRecentExpectedUnitErrors": null,
                          "Units": {
                            "$id": "453",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"Implicit allowance allowance used in ex-ante adjustment - wastewater network plus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"70bb649c-b190-48ba-ae50-b610e1beb386",
                          "Dimensions": {
                            "$type": "ModelMakerEngine.MMDimensions, ModelMakerEngine",
                            "$values": []
                          },
                          "EquationOBXInternal": "[Percentage of totex linked to energy - bioresources - electricity used by networks plus] * [Base allowance available for cost sharing - bioresources - real]",
                          "NameOfGroup": "Energy.True-up.New section",
                          "EquationToParse": "[Percentage of totex linked to energy - bioresources - electricity used by networks plus] * [Base allowance available for cost sharing - bioresources - real]",
                          "MostRecentExpectedUnitErrors": null,
                          "Units": {
                            "$id": "455",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"Implicit allowance allowance used in ex-ante adjustment - bioresources - electricity used by network plus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"4bbd65aa-bee6-47a9-b11d-b5f6b66e625a",
                          "Dimensions": {
                            "$type": "ModelMakerEngine.MMDimensions, ModelMakerEngine",
                            "$values": []
                          },
                          "EquationOBXInternal": "[Percentage of totex linked to energy - bioresources - electricity exported to grid or third party] * [Base allowance available for cost sharing - bioresources - real]",
                          "NameOfGroup": "Energy.True-up.New section",
                          "EquationToParse": "[Percentage of totex linked to energy - bioresources - electricity exported to grid or third party] * [Base allowance available for cost sharing - bioresources - real]",
                          "MostRecentExpectedUnitErrors": null,
                          "Units": {
                            "$id": "457",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"Implicit allowance allowance used in ex-ante adjustment - bioresources - electricity exported to grid or third party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"87168d2e-4ad8-4505-a283-f7aab8a57d61",
                          "Dimensions": {
                            "$type": "ModelMakerEngine.MMDimensions, ModelMakerEngine",
                            "$values": []
                          },
                          "EquationOBXInternal": "[Percentage of totex linked to energy - bioresources - biomethane used by networks plus] * [Base allowance available for cost sharing - bioresources - real]",
                          "NameOfGroup": "Energy.True-up.New section",
                          "EquationToParse": "[Percentage of totex linked to energy - bioresources - biomethane used by networks plus] * [Base allowance available for cost sharing - bioresources - real]",
                          "MostRecentExpectedUnitErrors": null,
                          "Units": {
                            "$id": "459",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"Implicit allowance allowance used in ex-ante adjustment - bioresources - biomethane used by networks plus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"460",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"530e7f4b-049c-402c-887c-f397cca58ffe",
                          "Dimensions": {
                            "$type": "ModelMakerEngine.MMDimensions, ModelMakerEngine",
                            "$values": []
                          },
                          "EquationOBXInternal": "[Percentage of totex linked to energy - bioresources - biomethane exported to grid or third party] * [Base allowance available for cost sharing - bioresources - real]",
                          "NameOfGroup": "Energy.True-up.New section",
                          "EquationToParse": "[Percentage of totex linked to energy - bioresources - biomethane exported to grid or third party] * [Base allowance available for cost sharing - bioresources - real]",
                          "MostRecentExpectedUnitErrors": null,
                          "Units": {
                            "$id": "461",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"Implicit allowance allowance used in ex-ante adjustment - bioresources - biomethane exported to grid or third party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"Implicit allowances",
                    "DisplayName": "Implicit allowances",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"462",
                    "$type": "ModelMaker.GroupNode, ModelMaker",
                    "TabOrHeaderColour": "",
                    "CollapsedByDefault": false,
                    "Comment": "",
                    "NameOfGroup": "Energy.True-up",
                    "YPosition": 2,
                    "Folded": true,
                    "Font": null,
                    "Children": {
                      "$type": "ModelMaker.GroupNodeChildCollection, ModelMaker",
                      "$values": [
                        {
                          "$id": "463",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"0a839b8b-85ca-4b1a-ad8c-ec89544dcdf2",
                          "Dimensions": {
                            "$type": "ModelMakerEngine.MMDimensions, ModelMakerEngine",
                            "$values": []
                          },
                          "EquationOBXInternal": "IF([Forecast period flag] = 1, [Implicit allowance allowance used in ex-ante adjustment - wholesale water - real] * [Energy RPE - DESNZ industrial electricity price index, including CCL], 0)",
                          "NameOfGroup": "Energy.True-up.New section",
                          "EquationToParse": "IF([Forecast period flag] = 1, [Implicit allowance allowance used in ex-ante adjustment - wholesale water - real] * [Energy RPE - DESNZ industrial electricity price index, including CCL], 0)",
                          "MostRecentExpectedUnitErrors": null,
                          "Units": {
                            "$id": "464",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"Energy adjustment using outturn prices - wholesale water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"465",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"4d3cee9c-aa6a-4b9a-8d5b-08d7ddf94839",
                          "Dimensions": {
                            "$type": "ModelMakerEngine.MMDimensions, ModelMakerEngine",
                            "$values": []
                          },
                          "EquationOBXInternal": "IF([Forecast period flag] = 1, [Implicit allowance allowance used in ex-ante adjustment - wastewater network plus - real] * [Energy RPE - DESNZ industrial electricity price index, including CCL], 0)",
                          "NameOfGroup": "Energy.True-up.New section",
                          "EquationToParse": "IF([Forecast period flag] = 1, [Implicit allowance allowance used in ex-ante adjustment - wastewater network plus - real] * [Energy RPE - DESNZ industrial electricity price index, including CCL], 0)",
                          "MostRecentExpectedUnitErrors": null,
                          "Units": {
                            "$id": "466",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"Energy adjustment using outturn prices - wastewater network plus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"467",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"60c52698-a020-4741-b7e0-d636ad60c3db",
                          "Dimensions": {
                            "$type": "ModelMakerEngine.MMDimensions, ModelMakerEngine",
                            "$values": []
                          },
                          "EquationOBXInternal": "IF([Forecast period flag] = 1, [Implicit allowance allowance used in ex-ante adjustment - bioresources - electricity used by network plus - real] * [Energy RPE - DESNZ industrial electricity price index, including CCL], 0)",
                          "NameOfGroup": "Energy.True-up.New section",
                          "EquationToParse": "IF([Forecast period flag] = 1, [Implicit allowance allowance used in ex-ante adjustment - bioresources - electricity used by network plus - real] * [Energy RPE - DESNZ industrial electricity price index, including CCL], 0)",
                          "MostRecentExpectedUnitErrors": null,
                          "Units": {
                            "$id": "468",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"Energy adjustment using outturn prices - bioresources - electricity used by network plus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"469",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"78674104-e807-42ba-baca-23e73ac46bc7",
                          "Dimensions": {
                            "$type": "ModelMakerEngine.MMDimensions, ModelMakerEngine",
                            "$values": []
                          },
                          "EquationOBXInternal": "IF([Forecast period flag] = 1, [Implicit allowance allowance used in ex-ante adjustment - bioresources - electricity exported to grid or third party - real] * [Energy RPE - Ofgem day ahead electricity baseload prices], 0)",
                          "NameOfGroup": "Energy.True-up.New section",
                          "EquationToParse": "IF([Forecast period flag] = 1, [Implicit allowance allowance used in ex-ante adjustment - bioresources - electricity exported to grid or third party - real] * [Energy RPE - Ofgem day ahead electricity baseload prices], 0)",
                          "MostRecentExpectedUnitErrors": null,
                          "Units": {
                            "$id": "470",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"Energy adjustment using outturn prices - bioresources - electricity exported to grid or third party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"471",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"da14f8a8-150b-47e0-ab74-af5f5513fca3",
                          "Dimensions": {
                            "$type": "ModelMakerEngine.MMDimensions, ModelMakerEngine",
                            "$values": []
                          },
                          "EquationOBXInternal": "IF([Forecast period flag] = 1, [Implicit allowance allowance used in ex-ante adjustment - bioresources - biomethane used by networks plus - real] * [Energy RPE - DESNZ industrial gas price index, including CCL], 0)",
                          "NameOfGroup": "Energy.True-up.New section",
                          "EquationToParse": "IF([Forecast period flag] = 1, [Implicit allowance allowance used in ex-ante adjustment - bioresources - biomethane used by networks plus - real] * [Energy RPE - DESNZ industrial gas price index, including CCL], 0)",
                          "MostRecentExpectedUnitErrors": null,
                          "Units": {
                            "$id": "472",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"Energy adjustment using outturn prices - bioresources - biomethane used by networks plus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"473",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"2d451baa-9bdf-4a7a-a090-0441ae500f43",
                          "Dimensions": {
                            "$type": "ModelMakerEngine.MMDimensions, ModelMakerEngine",
                            "$values": []
                          },
                          "EquationOBXInternal": "IF([Forecast period flag] = 1, [Implicit allowance allowance used in ex-ante adjustment - bioresources - biomethane exported to grid or third party - real] * [Energy RPE - Ofgem day ahead gas prices], 0)",
                          "NameOfGroup": "Energy.True-up.Energy adjustment",
                          "EquationToParse": "IF([Forecast period flag] = 1, [Implicit allowance allowance used in ex-ante adjustment - bioresources - biomethane exported to grid or third party - real] * [Energy RPE - Ofgem day ahead gas prices], 0)",
                          "MostRecentExpectedUnitErrors": null,
                          "Units": {
                            "$id": "474",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"Energy adjustment using outturn prices - bioresources - biomethane exported to grid or third party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"475",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"68db64b0-a3d0-4c39-918e-ed6bf39ff289",
                          "Dimensions": {
                            "$type": "ModelMakerEngine.MMDimensions, ModelMakerEngine",
                            "$values": []
                          },
                          "EquationOBXInternal": "SUM([Energy adjustment using outturn prices - bioresources - electricity used by network plus - real], [Energy adjustment using outturn prices - bioresources - electricity exported to grid or third party - real], [Energy adjustment using outturn prices - bioresources - biomethane used by networks plus - real], [Energy adjustment using outturn prices - bioresources - biomethane exported to grid or third party - real])",
                          "NameOfGroup": "Energy.True-up.Energy adjustment",
                          "EquationToParse": "SUM([Energy adjustment using outturn prices - bioresources - electricity used by network plus - real], [Energy adjustment using outturn prices - bioresources - electricity exported to grid or third party - real], [Energy adjustment using outturn prices - bioresources - biomethane used by networks plus - real], [Energy adjustment using outturn prices - bioresources - biomethane exported to grid or third party - real])",
                          "MostRecentExpectedUnitErrors": null,
                          "Units": {
                            "$id": "476",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"Energy adjustment using outturn prices - bioresources total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"Energy adjustment",
                    "DisplayName": "Energy adjustment",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"477",
                    "$type": "ModelMaker.GroupNode, ModelMaker",
                    "TabOrHeaderColour": "",
                    "CollapsedByDefault": false,
                    "Comment": "",
                    "NameOfGroup": "Energy.True-up",
                    "YPosition": 3,
                    "Folded": false,
                    "Font": null,
                    "Children": {
                      "$type": "ModelMaker.GroupNodeChildCollection, ModelMaker",
                      "$values": [
                        {
                          "$id": "478",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"8aef8c4e-eaec-4acd-9631-435638219d6e",
                          "Dimensions": {
                            "$type": "ModelMakerEngine.MMDimensions, ModelMakerEngine",
                            "$values": [
                              {
                                "$ref": "15"
                              }
                            ]
                          },
                          "EquationOBXInternal": "[Energy adjustment using outturn prices - wholesale water - real] * [Price control conversion array - separate water resources & network plus]",
                          "NameOfGroup": "Energy.True-up.New section",
                          "EquationToParse": "[Energy adjustment using outturn prices - wholesale water - real] * [Price control conversion array - separate water resources & network plus]",
                          "MostRecentExpectedUnitErrors": null,
                          "Units": {
                            "$id": "479",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"Energy adjustment using outturn prices - wholesale water - by control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"480",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"abc3d2ac-ac68-4ae6-b237-c20181eaed20",
                          "Dimensions": {
                            "$type": "ModelMakerEngine.MMDimensions, ModelMakerEngine",
                            "$values": [
                              {
                                "$ref": "15"
                              }
                            ]
                          },
                          "EquationOBXInternal": "[Energy adjustment using outturn prices - wastewater network plus - real] * [Price control conversion array - wastewater network plus]",
                          "NameOfGroup": "Energy.True-up.New section",
                          "EquationToParse": "[Energy adjustment using outturn prices - wastewater network plus - real] * [Price control conversion array - wastewater network plus]",
                          "MostRecentExpectedUnitErrors": null,
                          "Units": {
                            "$id": "481",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"Energy adjustment using outturn prices - wastewater network plus - by control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"482",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"5da922ae-033e-4171-8cd3-1d3243f6bd27",
                          "Dimensions": {
                            "$type": "ModelMakerEngine.MMDimensions, ModelMakerEngine",
                            "$values": [
                              {
                                "$ref": "15"
                              }
                            ]
                          },
                          "EquationOBXInternal": "[Energy adjustment using outturn prices - bioresources total - real] * [Price control conversion array - bioresources]",
                          "NameOfGroup": "Energy.True-up.New section",
                          "EquationToParse": "[Energy adjustment using outturn prices - bioresources total - real] * [Price control conversion array - bioresources]",
                          "MostRecentExpectedUnitErrors": null,
                          "Units": {
                            "$id": "483",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"Energy adjustment using outturn prices - bioresources - by control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"484",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"9c0fe0dc-98d2-4531-8a3d-280af6874a9a",
                          "Dimensions": {
                            "$type": "ModelMakerEngine.MMDimensions, ModelMakerEngine",
                            "$values": [
                              {
                                "$ref": "15"
                              }
                            ]
                          },
                          "EquationOBXInternal": "SUM([Energy adjustment using outturn prices - wholesale water - by control - real], [Energy adjustment using outturn prices - wastewater network plus - by control - real], [Energy adjustment using outturn prices - bioresources - by control - real])",
                          "NameOfGroup": "Energy.True-up.New section",
                          "EquationToParse": "SUM([Energy adjustment using outturn prices - wholesale water - by control - real], [Energy adjustment using outturn prices - wastewater network plus - by control - real], [Energy adjustment using outturn prices - bioresources - by control - real])",
                          "MostRecentExpectedUnitErrors": null,
                          "Units": {
                            "$id": "485",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"Energy adjustment using outturn prices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"486",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"9340296c-13eb-43c8-a377-4a8334ebbbfc",
                          "Dimensions": {
                            "$type": "ModelMakerEngine.MMDimensions, ModelMakerEngine",
                            "$values": [
                              {
                                "$ref": "15"
                              }
                            ]
                          },
                          "EquationOBXInternal": "[Energy adjustment using outturn prices - real] + [Adjustment due to change in DESNZ industrial energy price index - real] - [Real price effects - ex-ante adjustment - energy - real]",
                          "NameOfGroup": "Energy.True-up.New section",
                          "EquationToParse": "[Energy adjustment using outturn prices - real] + [Adjustment due to change in DESNZ industrial energy price index - real] - [Real price effects - ex-ante adjustment - energy - real]",
                          "MostRecentExpectedUnitErrors": null,
                          "Units": {
                            "$id": "487",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"Energy adjustment true-up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"Adjustment by price control",
                    "DisplayName": "Adjustment by price control",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"488",
                    "$type": "ModelMaker.GroupNode, ModelMaker",
                    "TabOrHeaderColour": "",
                    "CollapsedByDefault": false,
                    "Comment": "",
                    "NameOfGroup": "Energy.True-up",
                    "YPosition": 4,
                    "Folded": false,
                    "Font": null,
                    "Children": {
                      "$type": "ModelMaker.GroupNodeChildCollection, ModelMaker",
                      "$values": [
                        {
                          "$id": "489",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"b5c9a3c1-a4f2-416c-b121-5b35f53ea919",
                          "Dimensions": {
                            "$type": "ModelMakerEngine.MMDimensions, ModelMakerEngine",
                            "$values": []
                          },
                          "EquationOBXInternal": "IF([Last pre forecast flag] = 1, 1, PREVIOUSVALUE() * (1 - [Frontier shift assumption]) * (1 + [Energy RPE - PR24 final determinations]))",
                          "NameOfGroup": "Energy.True-up.Adjustment factor",
                          "EquationToParse": "IF([Last pre forecast flag] = 1, 1, PREVIOUSVALUE() * (1 - [Frontier shift assumption]) * (1 + [Energy RPE - PR24 final determinations]))",
                          "MostRecentExpectedUnitErrors": null,
                          "Units": {
                            "$id": "490",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"Net FS and RPE adjustment factor for energy",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"Adjustment factor",
                    "DisplayName": "Adjustment factor",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"491",
                    "$type": "ModelMaker.GroupNode, ModelMaker",
                    "TabOrHeaderColour": "",
                    "CollapsedByDefault": false,
                    "Comment": "",
                    "NameOfGroup": "Energy.True-up",
                    "YPosition": 5,
                    "Folded": false,
                    "Font": null,
                    "Children": {
                      "$type": "ModelMaker.GroupNodeChildCollection, ModelMaker",
                      "$values": [
                        {
                          "$id": "492",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"Variance_to_totex_allowance_post_adjustment___energy___real.WR"
                              },
                              {
                                "Key": {
                                  "$type": "ModelMakerEngine.MMElements, ModelMakerEngine",
                                  "$values": [
                                    {
                                      "$ref": "17"
                                    }
                                  ]
                                },
                                "Value": "Variance_to_totex_allowance_post_adjustment___energy___real.WN."
                              },
                              {
                                "Key": {
                                  "$type": "ModelMakerEngine.MMElements, ModelMakerEngine",
                                  "$values": [
                                    {
                                      "$ref": "18"
                                    }
                                  ]
                                },
                                "Value": "Variance_to_totex_allowance_post_adjustment___energy___real.WWN."
                              },
                              {
                                "Key": {
                                  "$type": "ModelMakerEngine.MMElements, ModelMakerEngine",
                                  "$values": [
                                    {
                                      "$ref": "19"
                                    }
                                  ]
                                },
                                "Value": "Variance_to_totex_allowance_post_adjustment___energy___real.BIO"
                              },
                              {
                                "Key": {
                                  "$type": "ModelMakerEngine.MMElements, ModelMakerEngine",
                                  "$values": [
                                    {
                                      "$ref": "20"
                                    }
                                  ]
                                },
                                "Value": "Variance_to_totex_allowance_post_adjustment___energy___real.ADDN1"
                              },
                              {
                                "Key": {
                                  "$type": "ModelMakerEngine.MMElements, ModelMakerEngine",
                                  "$values": [
                                    {
                                      "$ref": "21"
                                    }
                                  ]
                                },
                                "Value": "Variance_to_totex_allowance_post_adjustment___energy___real.ADDN2"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"15614fab-2a36-4349-8da7-030c1df98667",
                          "Dimensions": {
                            "$type": "ModelMakerEngine.MMDimensions, ModelMakerEngine",
                            "$values": [
                              {
                                "$ref": "15"
                              }
                            ]
                          },
                          "EquationOBXInternal": "[Energy adjustment true-up - real] * [Net FS and RPE adjustment factor for energy]",
                          "NameOfGroup": "Energy.True-up.(Under)/Overfunded totex",
                          "EquationToParse": "[Energy adjustment true-up - real] * [Net FS and RPE adjustment factor for energy]",
                          "MostRecentExpectedUnitErrors": null,
                          "Units": {
                            "$id": "493",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post adjustment - energy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"494",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"780e12f3-e590-48b4-8927-de3f20001dab",
                          "Dimensions": {
                            "$type": "ModelMakerEngine.MMDimensions, ModelMakerEngine",
                            "$values": [
                              {
                                "$ref": "15"
                              }
                            ]
                          },
                          "EquationOBXInternal": "[Variance to totex allowance post adjustment - energy - real] * [Time value of money factor]",
                          "NameOfGroup": "Energy.True-up.(Under)/Overfunded totex",
                          "EquationToParse": "[Variance to totex allowance post adjustment - energy - real] * [Time value of money factor]",
                          "MostRecentExpectedUnitErrors": null,
                          "Units": {
                            "$id": "495",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post adjustment - NPV adjusted - energy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"496",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"61f1ae73-6631-49fe-8cc2-421c47145174",
                          "Dimensions": {
                            "$type": "ModelMakerEngine.MMDimensions, ModelMakerEngine",
                            "$values": [
                              {
                                "$ref": "15"
                              }
                            ]
                          },
                          "EquationOBXInternal": "SUM(ALLVALUES([Variance to totex allowance post adjustment - NPV adjusted - energy - real]))",
                          "NameOfGroup": "Energy.True-up.(Under)/Overfunded totex",
                          "EquationToParse": "SUM(ALLVALUES([Variance to totex allowance post adjustment - NPV adjusted - energy - real]))",
                          "MostRecentExpectedUnitErrors": null,
                          "Units": {
                            "$id": "497",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post adjustment - NPV adjusted - energy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"498",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"__Under__Overfunded_totex___energy___real.WR"
                              },
                              {
                                "Key": {
                                  "$type": "ModelMakerEngine.MMElements, ModelMakerEngine",
                                  "$values": [
                                    {
                                      "$ref": "17"
                                    }
                                  ]
                                },
                                "Value": "__Under__Overfunded_totex___energy___real.WN."
                              },
                              {
                                "Key": {
                                  "$type": "ModelMakerEngine.MMElements, ModelMakerEngine",
                                  "$values": [
                                    {
                                      "$ref": "18"
                                    }
                                  ]
                                },
                                "Value": "__Under__Overfunded_totex___energy___real.WWN."
                              },
                              {
                                "Key": {
                                  "$type": "ModelMakerEngine.MMElements, ModelMakerEngine",
                                  "$values": [
                                    {
                                      "$ref": "19"
                                    }
                                  ]
                                },
                                "Value": "__Under__Overfunded_totex___energy___real.BIO"
                              },
                              {
                                "Key": {
                                  "$type": "ModelMakerEngine.MMElements, ModelMakerEngine",
                                  "$values": [
                                    {
                                      "$ref": "20"
                                    }
                                  ]
                                },
                                "Value": "__Under__Overfunded_totex___energy___real.ADDN1"
                              },
                              {
                                "Key": {
                                  "$type": "ModelMakerEngine.MMElements, ModelMakerEngine",
                                  "$values": [
                                    {
                                      "$ref": "21"
                                    }
                                  ]
                                },
                                "Value": "__Under__Overfunded_totex___energy___real.ADDN2"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"206aa7e9-c8e2-4ffa-9a67-3f1388cb3c7b",
                          "Dimensions": {
                            "$type": "ModelMakerEngine.MMDimensions, ModelMakerEngine",
                            "$values": [
                              {
                                "$ref": "15"
                              }
                            ]
                          },
                          "EquationOBXInternal": "[Total variance to totex allowance post adjustment - NPV adjusted - energy - real]",
                          "NameOfGroup": "Energy.True-up.(Under)/Overfunded totex",
                          "EquationToParse": "[Total variance to totex allowance post adjustment - NPV adjusted - energy - real]",
                          "MostRecentExpectedUnitErrors": null,
                          "Units": {
                            "$id": "499",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"Under/(Over)funded totex - energy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"Under/(Over)funded totex",
                    "DisplayName": "(Under)/Overfunded totex",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"True-up",
              "DisplayName": "True-up",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6,
        "HasOneSheetPerElem": false,
        "OneSheetPerElem": null,
        "Name": "Energy",
        "DisplayName": "Energy",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"364"
      },
      {
        "$ref": "365"
      },
      {
        "$ref": "367"
      },
      {
        "$ref": "369"
      },
      {
        "$ref": "371"
      },
      {
        "$ref": "226"
      },
      {
        "$ref": "363"
      },
      {
        "$ref": "373"
      },
      {
        "$ref": "374"
      },
      {
        "$ref": "376"
      },
      {
        "$ref": "378"
      },
      {
        "$ref": "380"
      },
      {
        "$ref": "382"
      },
      {
        "$ref": "383"
      },
      {
        "$ref": "385"
      },
      {
        "$ref": "387"
      },
      {
        "$ref": "389"
      },
      {
        "$ref": "60"
      },
      {
        "$ref": "62"
      },
      {
        "$ref": "64"
      },
      {
        "$ref": "66"
      },
      {
        "$ref": "59"
      },
      {
        "$ref": "190"
      },
      {
        "$ref": "191"
      },
      {
        "$id": "500",
        "$type": "ModelMaker.TimeNode, ModelMaker",
        "ForceUpdate": 1,
        "Axis": 0,
        "EndDate": "2031-03-31T00:00:00",
        "MonthsPerPeriod": 12,
        "StartDate": "2011-04-01T00:00:00",
        "NumberOfPeriods": 20,
        "TimeStep": 8,
        "YearEndBasis": 0,
        "YearEndMonth": 0,
        "YPosition": -1,
        "Parent": {
          "$ref": "1"
        },
        "Visible": false,
        "ToolTip": "",
        "OpeningBalanceFlagAppliedName": "",
        "Font": null,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"$ref": "400"
      },
      {
        "$ref": "392"
      },
      {
        "$ref": "391"
      },
      {
        "$ref": "181"
      },
      {
        "$ref": "180"
      },
      {
        "$ref": "394"
      },
      {
        "$ref": "396"
      },
      {
        "$ref": "398"
      },
      {
        "$ref": "401"
      },
      {
        "$ref": "405"
      },
      {
        "$ref": "409"
      },
      {
        "$ref": "413"
      },
      {
        "$ref": "403"
      },
      {
        "$ref": "407"
      },
      {
        "$ref": "411"
      },
      {
        "$ref": "415"
      },
      {
        "$ref": "417"
      },
      {
        "$ref": "418"
      },
      {
        "$ref": "420"
      },
      {
        "$ref": "422"
      },
      {
        "$ref": "424"
      },
      {
        "$ref": "426"
      },
      {
        "$ref": "427"
      },
      {
        "$ref": "429"
      },
      {
        "$ref": "431"
      },
      {
        "$ref": "433"
      },
      {
        "$ref": "435"
      },
      {
        "$ref": "449"
      },
      {
        "$ref": "450"
      },
      {
        "$ref": "68"
      },
      {
        "$ref": "69"
      },
      {
        "$ref": "71"
      },
      {
        "$ref": "73"
      },
      {
        "$ref": "75"
      },
      {
        "$ref": "77"
      },
      {
        "$ref": "79"
      },
      {
        "$ref": "452"
      },
      {
        "$ref": "454"
      },
      {
        "$ref": "456"
      },
      {
        "$ref": "458"
      },
      {
        "$ref": "460"
      },
      {
        "$ref": "462"
      },
      {
        "$ref": "463"
      },
      {
        "$ref": "465"
      },
      {
        "$ref": "467"
      },
      {
        "$ref": "469"
      },
      {
        "$ref": "471"
      },
      {
        "$ref": "473"
      },
      {
        "$ref": "134"
      },
      {
        "$ref": "135"
      },
      {
        "$ref": "477"
      },
      {
        "$ref": "478"
      },
      {
        "$ref": "151"
      },
      {
        "$ref": "159"
      },
      {
        "$ref": "480"
      },
      {
        "$ref": "482"
      },
      {
        "$ref": "475"
      },
      {
        "$ref": "484"
      },
      {
        "$ref": "81"
      },
      {
        "$ref": "82"
      },
      {
        "$ref": "486"
      },
      {
        "$ref": "489"
      },
      {
        "$ref": "488"
      },
      {
        "$ref": "87"
      },
      {
        "$ref": "90"
      },
      {
        "$ref": "491"
      },
      {
        "$ref": "492"
      },
      {
        "$ref": "494"
      },
      {
        "$ref": "496"
      },
      {
        "$ref": "498"
      },
      {
        "$ref": "120"
      },
      {
        "$ref": "122"
      },
      {
        "$ref": "270"
      },
      {
        "$ref": "284"
      },
      {
        "$ref": "286"
      },
      {
        "$ref": "288"
      },
      {
        "$ref": "290"
      },
      {
        "$ref": "292"
      },
      {
        "$ref": "294"
      },
      {
        "$ref": "283"
      },
      {
        "$ref": "297"
      },
      {
        "$ref": "299"
      },
      {
        "$ref": "301"
      },
      {
        "$ref": "303"
      },
      {
        "$ref": "305"
      },
      {
        "$ref": "307"
      },
      {
        "$ref": "296"
      },
      {
        "$ref": "323"
      },
      {
        "$ref": "337"
      },
      {
        "$ref": "339"
      },
      {
        "$ref": "341"
      },
      {
        "$ref": "343"
      },
      {
        "$ref": "345"
      },
      {
        "$ref": "347"
      },
      {
        "$ref": "336"
      },
      {
        "$ref": "350"
      },
      {
        "$ref": "352"
      },
      {
        "$ref": "354"
      },
      {
        "$ref": "356"
      },
      {
        "$ref": "358"
      },
      {
        "$ref": "360"
      },
      {
        "$ref": "349"
      },
      {
        "$ref": "437"
      },
      {
        "$ref": "439"
      },
      {
        "$ref": "441"
      },
      {
        "$ref": "443"
      },
      {
        "$ref": "445"
      },
      {
        "$ref": "447"
      },
      {
        "$ref": "436"
      },
      {
        "$ref": "245"
      },
      {
        "$id": "501",
        "$type": "ModelMaker.GroupNode, ModelMaker",
        "TabOrHeaderColour": "",
        "CollapsedByDefault": false,
        "Comment": "",
        "NameOfGroup": null,
        "YPosition": 0,
        "Folded": false,
        "Font": null,
        "Children": {
          "$type": "ModelMaker.GroupNodeChildCollection, ModelMaker",
          "$values": [
            {
              "$id": "502",
              "$type": "ModelMaker.GroupNode, ModelMaker",
              "TabOrHeaderColour": "",
              "CollapsedByDefault": false,
              "Comment": "",
              "NameOfGroup": "Totals",
              "YPosition": 0,
              "Folded": true,
              "Font": null,
              "Children": {
                "$type": "ModelMaker.GroupNodeChildCollection, ModelMaker",
                "$values": [
                  {
                    "$id": "503",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"3d7c7035-30d5-4d9f-820c-be1836263744",
                    "Dimensions": {
                      "$type": "ModelMakerEngine.MMDimensions, ModelMakerEngine",
                      "$values": []
                    },
                    "EquationOBXInternal": "SUM([Under/(Over)funded totex - energy - real], [Under/(Over)funded totex - wage growth - manufacturing - real])",
                    "NameOfGroup": "Totals.RCV/revenue adjustment",
                    "EquationToParse": "SUM([Under/(Over)funded totex - energy - real], [Under/(Over)funded totex - wage growth - manufacturing - real])",
                    "MostRecentExpectedUnitErrors": null,
                    "Units": {
                      "$id": "504",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"Under/(Over)funded totex - base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"505",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"0b1e75de-53f7-49c6-aa5d-bae8b6679946",
                    "Dimensions": {
                      "$type": "ModelMakerEngine.MMDimensions, ModelMakerEngine",
                      "$values": []
                    },
                    "EquationOBXInternal": "SUM([Under/(Over)funded totex - standard enhancement - wage growth - construction - real], [Under/(Over)funded totex - standard enhancement - materials, plant & equipment - real], [Under/(Over)funded totex - 25:25 cost sharing - wage growth - construction - real], [Under/(Over)funded totex - 25:25 cost sharing - materials, plant & equipment - real], [Under/(Over)funded totex - 40:10 cost sharing - wage growth - construction - real], [Under/(Over)funded totex - 40:10 cost sharing - materials, plant & equipment - real])",
                    "NameOfGroup": "Totals.RCV/revenue adjustment",
                    "EquationToParse": "SUM([Under/(Over)funded totex - standard enhancement - wage growth - construction - real], [Under/(Over)funded totex - standard enhancement - materials, plant & equipment - real], [Under/(Over)funded totex - 25:25 cost sharing - wage growth - construction - real], [Under/(Over)funded totex - 25:25 cost sharing - materials, plant & equipment - real], [Under/(Over)funded totex - 40:10 cost sharing - wage growth - construction - real], [Under/(Over)funded totex - 40:10 cost sharing - materials, plant & equipment - real])",
                    "MostRecentExpectedUnitErrors": null,
                    "Units": {
                      "$id": "506",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"Under/(Over)funded totex - enhancement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"507",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"ad81cea2-4ce2-433f-9b3e-50eb649cdaed",
                    "Dimensions": {
                      "$type": "ModelMakerEngine.MMDimensions, ModelMakerEngine",
                      "$values": []
                    },
                    "EquationOBXInternal": "(1 - [Opex percentage - base]) * [Under/(Over)funded totex - base - real]",
                    "NameOfGroup": "Totals.RCV/revenue adjustment",
                    "EquationToParse": "(1 - [Opex percentage - base]) * [Under/(Over)funded totex - base - real]",
                    "MostRecentExpectedUnitErrors": null,
                    "Units": {
                      "$id": "508",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"RCV adjustment for real price effects - base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"509",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"1c0ffc83-cf08-4e61-aef8-aac2069adbd1",
                    "Dimensions": {
                      "$type": "ModelMakerEngine.MMDimensions, ModelMakerEngine",
                      "$values": []
                    },
                    "EquationOBXInternal": "(1 - [Opex percentage - enhancement]) * [Under/(Over)funded totex - enhancement - real]",
                    "NameOfGroup": "Totals.RCV/revenue adjustment",
                    "EquationToParse": "(1 - [Opex percentage - enhancement]) * [Under/(Over)funded totex - enhancement - real]",
                    "MostRecentExpectedUnitErrors": null,
                    "Units": {
                      "$ref": "508"
                    },
                    "Name": "RCV adjustment for real price effects - enhancement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"510",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"c3aa902d-b92e-4ce1-b64c-a6c26cbd38ad",
                    "Dimensions": {
                      "$type": "ModelMakerEngine.MMDimensions, ModelMakerEngine",
                      "$values": []
                    },
                    "EquationOBXInternal": "[Opex percentage - base] * [Under/(Over)funded totex - base - real]",
                    "NameOfGroup": "Totals.RCV/revenue adjustment",
                    "EquationToParse": "[Opex percentage - base] * [Under/(Over)funded totex - base - real]",
                    "MostRecentExpectedUnitErrors": null,
                    "Units": {
                      "$id": "511",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"Revenue adjustment for real price effects - base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"512",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"d5b54aee-b1e6-47ea-8fe5-f3b8e2c6fdde",
                    "Dimensions": {
                      "$type": "ModelMakerEngine.MMDimensions, ModelMakerEngine",
                      "$values": []
                    },
                    "EquationOBXInternal": "[Opex percentage - enhancement] * [Under/(Over)funded totex - enhancement - real]",
                    "NameOfGroup": "Totals.RCV/revenue adjustment",
                    "EquationToParse": "[Opex percentage - enhancement] * [Under/(Over)funded totex - enhancement - real]",
                    "MostRecentExpectedUnitErrors": null,
                    "Units": {
                      "$ref": "511"
                    },
                    "Name": "Revenue adjustment for real price effects - enhancement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"513",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"Total_RCV_adjustment_for_real_price_effects___real.WR"
                        },
                        {
                          "Key": {
                            "$type": "ModelMakerEngine.MMElements, ModelMakerEngine",
                            "$values": [
                              {
                                "$ref": "17"
                              }
                            ]
                          },
                          "Value": "Total_RCV_adjustment_for_real_price_effects___real.WN."
                        },
                        {
                          "Key": {
                            "$type": "ModelMakerEngine.MMElements, ModelMakerEngine",
                            "$values": [
                              {
                                "$ref": "18"
                              }
                            ]
                          },
                          "Value": "Total_RCV_adjustment_for_real_price_effects___real.WWN."
                        },
                        {
                          "Key": {
                            "$type": "ModelMakerEngine.MMElements, ModelMakerEngine",
                            "$values": [
                              {
                                "$ref": "19"
                              }
                            ]
                          },
                          "Value": "Total_RCV_adjustment_for_real_price_effects___real.BIO"
                        },
                        {
                          "Key": {
                            "$type": "ModelMakerEngine.MMElements, ModelMakerEngine",
                            "$values": [
                              {
                                "$ref": "20"
                              }
                            ]
                          },
                          "Value": "Total_RCV_adjustment_for_real_price_effects___real.ADDN1"
                        },
                        {
                          "Key": {
                            "$type": "ModelMakerEngine.MMElements, ModelMakerEngine",
                            "$values": [
                              {
                                "$ref": "21"
                              }
                            ]
                          },
                          "Value": "Total_RCV_adjustment_for_real_price_effects___real.ADDN2"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"a4f72d35-bfec-4189-b7e6-aea29554f18b",
                    "Dimensions": {
                      "$type": "ModelMakerEngine.MMDimensions, ModelMakerEngine",
                      "$values": [
                        {
                          "$ref": "15"
                        }
                      ]
                    },
                    "EquationOBXInternal": "SUM([RCV adjustment for real price effects - base - real], [RCV adjustment for real price effects - enhancement - real])",
                    "NameOfGroup": "Totals",
                    "EquationToParse": "SUM([RCV adjustment for real price effects - base - real], [RCV adjustment for real price effects - enhancement - real])",
                    "MostRecentExpectedUnitErrors": null,
                    "Units": {
                      "$id": "514",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RCV adjustment for real price effects - real",
                    "ReportLines": {
                      "$type": "ModelMaker.UndoableCollection`1[[ModelMakerEngine.IReportLine, ModelMakerEngine]], ModelMaker.Undo",
                      "$values": [
                        {
                          "$id": "515",
                          "$type": "ModelMaker.ReportLine, ModelMaker",
                          "AssociatedSchematicNode": {
                            "$ref": "513"
                          },
                          "OpeningBalanceFlagAppliedName": "",
                          "SumOfAboveIncludesPreviousTotal": false,
                          "LastNameUsed": null,
                          "SwitchSignForReport": false,
                          "IsSumOfAbove": false,
                          "PreferredName": "Total RCV adjustment for real price effects - real",
                          "ParentReport": {
                            "$id": "516",
                            "$type": "ModelMaker.Report, ModelMaker",
                            "TimeStep": 8,
                            "YearEndBasis": 1002,
                            "TimeStepYearEndBasisPairs": {
                              "$type": "ModelMaker.UndoableCollection`1[[ModelMakerEngine.TimeStepPeriodEndBasisPair, ModelMakerEngine]], ModelMaker.Undo",
                              "$values": [
                                {
                                  "$id": "517",
                                  "$type": "ModelMakerEngine.TimeStepPeriodEndBasisPair, ModelMakerEngine",
                                  "TimeStep": 8,
                                  "YearEnd": 1002
                                }
                              ]
                            },
                            "YearEndMonth": 0,
                            "AllowTitleChange": true,
                            "IsDuplicate": false,
                            "Title": "Outputs",
                            "ReportLinesCalculated": {
                              "$type": "System.Collections.Generic.List`1[[ModelMakerEngine.IReportLine, ModelMakerEngine]], mscorlib",
                              "$values": [
                                {
                                  "$id": "518",
                                  "$type": "ModelMaker.ReportLine, ModelMaker",
                                  "AssociatedSchematicNode": {
                                    "$ref": "494"
                                  },
                                  "OpeningBalanceFlagAppliedName": "",
                                  "SumOfAboveIncludesPreviousTotal": false,
                                  "LastNameUsed": null,
                                  "SwitchSignForReport": false,
                                  "IsSumOfAbove": false,
                                  "PreferredName": "Variance to totex allowance post adjustment - NPV adjusted - energy - real",
                                  "ParentReport": {
                                    "$ref": "516"
                                  },
                                  "HeadingLevel": 0,
                                  "ReportFormatName": null,
                                  "ReportFormatColor": null,
                                  "ValidValues": null,
                                  "ScenarioSelectorDependent": null,
                                  "IsActualInput": false,
                                  "Is2DArray": false,
                                  "YPosition": -1,
                                  "Visible": true,
                                  "Font": null,
                                  "AllowIncomingLinks": true,
                                  "AllowOutgoingLinks": true,
                                  "Deletable": true,
                                  "Issues": null
                                },
                                {
                                  "$id": "519",
                                  "$type": "ModelMaker.ReportLine, ModelMaker",
                                  "AssociatedSchematicNode": {
                                    "$ref": "253"
                                  },
                                  "OpeningBalanceFlagAppliedName": "",
                                  "SumOfAboveIncludesPreviousTotal": false,
                                  "LastNameUsed": null,
                                  "SwitchSignForReport": false,
                                  "IsSumOfAbove": false,
                                  "PreferredName": "Variance to totex allowance post adjustment - NPV adjusted - wage growth - manufacturing - real",
                                  "ParentReport": {
                                    "$ref": "516"
                                  },
                                  "HeadingLevel": 0,
                                  "ReportFormatName": null,
                                  "ReportFormatColor": null,
                                  "ValidValues": null,
                                  "ScenarioSelectorDependent": null,
                                  "IsActualInput": false,
                                  "Is2DArray": false,
                                  "YPosition": -1,
                                  "Visible": true,
                                  "Font": null,
                                  "AllowIncomingLinks": true,
                                  "AllowOutgoingLinks": true,
                                  "Deletable": true,
                                  "Issues": null
                                },
                                {
                                  "$id": "520",
                                  "$type": "ModelMaker.ReportLine, ModelMaker",
                                  "AssociatedSchematicNode": {
                                    "$ref": "275"
                                  },
                                  "OpeningBalanceFlagAppliedName": "",
                                  "SumOfAboveIncludesPreviousTotal": false,
                                  "LastNameUsed": null,
                                  "SwitchSignForReport": false,
                                  "IsSumOfAbove": false,
                                  "PreferredName": "Variance to totex allowance post adjustment - standard enhancement - wage growth - construction - real",
                                  "ParentReport": {
                                    "$ref": "516"
                                  },
                                  "HeadingLevel": 0,
                                  "ReportFormatName": null,
                                  "ReportFormatColor": null,
                                  "ValidValues": null,
                                  "ScenarioSelectorDependent": null,
                                  "IsActualInput": false,
                                  "Is2DArray": false,
                                  "YPosition": -1,
                                  "Visible": true,
                                  "Font": null,
                                  "AllowIncomingLinks": true,
                                  "AllowOutgoingLinks": true,
                                  "Deletable": true,
                                  "Issues": null
                                },
                                {
                                  "$id": "521",
                                  "$type": "ModelMaker.ReportLine, ModelMaker",
                                  "AssociatedSchematicNode": {
                                    "$ref": "330"
                                  },
                                  "OpeningBalanceFlagAppliedName": "",
                                  "SumOfAboveIncludesPreviousTotal": false,
                                  "LastNameUsed": null,
                                  "SwitchSignForReport": false,
                                  "IsSumOfAbove": false,
                                  "PreferredName": "Variance to totex allowance post adjustment - NPV adjusted - standard enhancement - materials, plant & equipment - real",
                                  "ParentReport": {
                                    "$ref": "516"
                                  },
                                  "HeadingLevel": 0,
                                  "ReportFormatName": null,
                                  "ReportFormatColor": null,
                                  "ValidValues": null,
                                  "ScenarioSelectorDependent": null,
                                  "IsActualInput": false,
                                  "Is2DArray": false,
                                  "YPosition": -1,
                                  "Visible": true,
                                  "Font": null,
                                  "AllowIncomingLinks": true,
                                  "AllowOutgoingLinks": true,
                                  "Deletable": true,
                                  "Issues": null
                                }
                              ]
                            },
                            "ReportLines": {
                              "$type": "ModelMaker.UndoableCollection`1[[ModelMakerEngine.IReportLine, ModelMakerEngine]], ModelMaker.Undo",
                              "$values": [
                                {
                                  "$id": "522",
                                  "$type": "ModelMaker.Header, ModelMaker",
                                  "HeadingLevel": 1,
                                  "Name": "RCV/revenue adjustment",
                                  "PreferredName": "RCV/revenue adjustment",
                                  "UnNegatedName": "RCV/revenue adjustment",
                                  "UnNegatedPreferredName": "RCV/revenue adjustment",
                                  "ParentReport": {
                                    "$ref": "516"
                                  },
                                  "Visible": true,
                                  "ReportFormatName": "",
                                  "ReportFormatColor": "",
                                  "IsNegatable": false,
                                  "LastNameUsed": "RCV/revenue adjustment"
                                },
                                {
                                  "$ref": "515"
                                },
                                {
                                  "$id": "523",
                                  "$type": "ModelMaker.Header, ModelMaker",
                                  "HeadingLevel": 1,
                                  "Name": " ",
                                  "PreferredName": " ",
                                  "UnNegatedName": " ",
                                  "UnNegatedPreferredName": " ",
                                  "ParentReport": {
                                    "$ref": "516"
                                  },
                                  "Visible": true,
                                  "ReportFormatName": "",
                                  "ReportFormatColor": "",
                                  "IsNegatable": false,
                                  "LastNameUsed": " "
                                },
                                {
                                  "$id": "524",
                                  "$type": "ModelMaker.ReportLine, ModelMaker",
                                  "AssociatedSchematicNode": {
                                    "$id": "525",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"Total_revenue_adjustment_for_real_price_effects___real.WR"
                                        },
                                        {
                                          "Key": {
                                            "$type": "ModelMakerEngine.MMElements, ModelMakerEngine",
                                            "$values": [
                                              {
                                                "$ref": "17"
                                              }
                                            ]
                                          },
                                          "Value": "Total_revenue_adjustment_for_real_price_effects___real.WN."
                                        },
                                        {
                                          "Key": {
                                            "$type": "ModelMakerEngine.MMElements, ModelMakerEngine",
                                            "$values": [
                                              {
                                                "$ref": "18"
                                              }
                                            ]
                                          },
                                          "Value": "Total_revenue_adjustment_for_real_price_effects___real.WWN."
                                        },
                                        {
                                          "Key": {
                                            "$type": "ModelMakerEngine.MMElements, ModelMakerEngine",
                                            "$values": [
                                              {
                                                "$ref": "19"
                                              }
                                            ]
                                          },
                                          "Value": "Total_revenue_adjustment_for_real_price_effects___real.BIO"
                                        },
                                        {
                                          "Key": {
                                            "$type": "ModelMakerEngine.MMElements, ModelMakerEngine",
                                            "$values": [
                                              {
                                                "$ref": "20"
                                              }
                                            ]
                                          },
                                          "Value": "Total_revenue_adjustment_for_real_price_effects___real.ADDN1"
                                        },
                                        {
                                          "Key": {
                                            "$type": "ModelMakerEngine.MMElements, ModelMakerEngine",
                                            "$values": [
                                              {
                                                "$ref": "21"
                                              }
                                            ]
                                          },
                                          "Value": "Total_revenue_adjustment_for_real_price_effects___real.ADDN2"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"ed39ce9b-3a10-49dc-8cc6-b6828ece623b",
                                    "Dimensions": {
                                      "$type": "ModelMakerEngine.MMDimensions, ModelMakerEngine",
                                      "$values": [
                                        {
                                          "$ref": "15"
                                        }
                                      ]
                                    },
                                    "EquationOBXInternal": "SUM([Revenue adjustment for real price effects - base - real], [Revenue adjustment for real price effects - enhancement - real])",
                                    "NameOfGroup": "Totals",
                                    "EquationToParse": "SUM([Revenue adjustment for real price effects - base - real], [Revenue adjustment for real price effects - enhancement - real])",
                                    "MostRecentExpectedUnitErrors": null,
                                    "Units": {
                                      "$id": "526",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revenue adjustment for real price effects - real",
                                    "ReportLines": {
                                      "$type": "ModelMaker.UndoableCollection`1[[ModelMakerEngine.IReportLine, ModelMakerEngine]], ModelMaker.Undo",
                                      "$values": [
                                        {
                                          "$ref": "524"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"Total revenue adjustment for real price effects - real",
                                  "ParentReport": {
                                    "$ref": "516"
                                  },
                                  "HeadingLevel": 0,
                                  "ReportFormatName": null,
                                  "ReportFormatColor": null,
                                  "ValidValues": null,
                                  "ScenarioSelectorDependent": null,
                                  "IsActualInput": false,
                                  "Is2DArray": false,
                                  "YPosition": -1,
                                  "Visible": true,
                                  "Font": null,
                                  "AllowIncomingLinks": true,
                                  "AllowOutgoingLinks": true,
                                  "Deletable": true,
                                  "Issues": null
                                },
                                {
                                  "$id": "527",
                                  "$type": "ModelMaker.Header, ModelMaker",
                                  "HeadingLevel": 1,
                                  "Name": " ",
                                  "PreferredName": " ",
                                  "UnNegatedName": " ",
                                  "UnNegatedPreferredName": " ",
                                  "ParentReport": {
                                    "$ref": "516"
                                  },
                                  "Visible": true,
                                  "ReportFormatName": "",
                                  "ReportFormatColor": "",
                                  "IsNegatable": false,
                                  "LastNameUsed": " "
                                },
                                {
                                  "$id": "528",
                                  "$type": "ModelMaker.Header, ModelMaker",
                                  "HeadingLevel": 1,
                                  "Name": "Real price effects adjustments for cost sharing reconciliation model",
                                  "PreferredName": "Real price effects adjustments for cost sharing reconciliation model",
                                  "UnNegatedName": "Real price effects adjustments for cost sharing reconciliation model",
                                  "UnNegatedPreferredName": "Real price effects adjustments for cost sharing reconciliation model",
                                  "ParentReport": {
                                    "$ref": "516"
                                  },
                                  "Visible": true,
                                  "ReportFormatName": "",
                                  "ReportFormatColor": "",
                                  "IsNegatable": false,
                                  "LastNameUsed": "Real price effects adjustments for cost sharing reconciliation model"
                                },
                                {
                                  "$id": "529",
                                  "$type": "ModelMaker.ReportLine, ModelMaker",
                                  "AssociatedSchematicNode": {
                                    "$id": "530",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"Real_price_effects_adjustment___standard_base___real.WR"
                                        },
                                        {
                                          "Key": {
                                            "$type": "ModelMakerEngine.MMElements, ModelMakerEngine",
                                            "$values": [
                                              {
                                                "$ref": "17"
                                              }
                                            ]
                                          },
                                          "Value": "Real_price_effects_adjustment___standard_base___real.WN."
                                        },
                                        {
                                          "Key": {
                                            "$type": "ModelMakerEngine.MMElements, ModelMakerEngine",
                                            "$values": [
                                              {
                                                "$ref": "18"
                                              }
                                            ]
                                          },
                                          "Value": "Real_price_effects_adjustment___standard_base___real.WWN."
                                        },
                                        {
                                          "Key": {
                                            "$type": "ModelMakerEngine.MMElements, ModelMakerEngine",
                                            "$values": [
                                              {
                                                "$ref": "19"
                                              }
                                            ]
                                          },
                                          "Value": "Real_price_effects_adjustment___standard_base___real.BIO"
                                        },
                                        {
                                          "Key": {
                                            "$type": "ModelMakerEngine.MMElements, ModelMakerEngine",
                                            "$values": [
                                              {
                                                "$ref": "20"
                                              }
                                            ]
                                          },
                                          "Value": "Real_price_effects_adjustment___standard_base___real.ADDN1"
                                        },
                                        {
                                          "Key": {
                                            "$type": "ModelMakerEngine.MMElements, ModelMakerEngine",
                                            "$values": [
                                              {
                                                "$ref": "21"
                                              }
                                            ]
                                          },
                                          "Value": "Real_price_effects_adjustment___standard_base___real.ADDN2"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"6c4c8d79-cfb0-4116-9729-9c266b0e11c3",
                                    "Dimensions": {
                                      "$type": "ModelMakerEngine.MMDimensions, ModelMakerEngine",
                                      "$values": [
                                        {
                                          "$ref": "15"
                                        }
                                      ]
                                    },
                                    "EquationOBXInternal": "SUM([Variance to totex allowance post adjustment - energy - real], [Variance to totex allowance post adjustment - wage growth - manufacturing - real])",
                                    "NameOfGroup": "Totals.True-up adjustments for cost sharing reconciliation model",
                                    "EquationToParse": "SUM([Variance to totex allowance post adjustment - energy - real], [Variance to totex allowance post adjustment - wage growth - manufacturing - real])",
                                    "MostRecentExpectedUnitErrors": null,
                                    "Units": {
                                      "$id": "531",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"Real price effects adjustment - standard base - real",
                                    "ReportLines": {
                                      "$type": "ModelMaker.UndoableCollection`1[[ModelMakerEngine.IReportLine, ModelMakerEngine]], ModelMaker.Undo",
                                      "$values": [
                                        {
                                          "$ref": "529"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"Real price effects adjustment - standard base - real",
                                  "ParentReport": {
                                    "$ref": "516"
                                  },
                                  "HeadingLevel": 0,
                                  "ReportFormatName": null,
                                  "ReportFormatColor": null,
                                  "ValidValues": null,
                                  "ScenarioSelectorDependent": null,
                                  "IsActualInput": false,
                                  "Is2DArray": false,
                                  "YPosition": -1,
                                  "Visible": true,
                                  "Font": null,
                                  "AllowIncomingLinks": true,
                                  "AllowOutgoingLinks": true,
                                  "Deletable": true,
                                  "Issues": null
                                },
                                {
                                  "$id": "532",
                                  "$type": "ModelMaker.Header, ModelMaker",
                                  "HeadingLevel": 1,
                                  "Name": " ",
                                  "PreferredName": " ",
                                  "UnNegatedName": " ",
                                  "UnNegatedPreferredName": " ",
                                  "ParentReport": {
                                    "$ref": "516"
                                  },
                                  "Visible": true,
                                  "ReportFormatName": "",
                                  "ReportFormatColor": "",
                                  "IsNegatable": false,
                                  "LastNameUsed": " "
                                },
                                {
                                  "$id": "533",
                                  "$type": "ModelMaker.ReportLine, ModelMaker",
                                  "AssociatedSchematicNode": {
                                    "$id": "534",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"Real_price_effects_adjustment___standard_enhancement___real.WR"
                                        },
                                        {
                                          "Key": {
                                            "$type": "ModelMakerEngine.MMElements, ModelMakerEngine",
                                            "$values": [
                                              {
                                                "$ref": "17"
                                              }
                                            ]
                                          },
                                          "Value": "Real_price_effects_adjustment___standard_enhancement___real.WN."
                                        },
                                        {
                                          "Key": {
                                            "$type": "ModelMakerEngine.MMElements, ModelMakerEngine",
                                            "$values": [
                                              {
                                                "$ref": "18"
                                              }
                                            ]
                                          },
                                          "Value": "Real_price_effects_adjustment___standard_enhancement___real.WWN."
                                        },
                                        {
                                          "Key": {
                                            "$type": "ModelMakerEngine.MMElements, ModelMakerEngine",
                                            "$values": [
                                              {
                                                "$ref": "19"
                                              }
                                            ]
                                          },
                                          "Value": "Real_price_effects_adjustment___standard_enhancement___real.BIO"
                                        },
                                        {
                                          "Key": {
                                            "$type": "ModelMakerEngine.MMElements, ModelMakerEngine",
                                            "$values": [
                                              {
                                                "$ref": "20"
                                              }
                                            ]
                                          },
                                          "Value": "Real_price_effects_adjustment___standard_enhancement___real.ADDN1"
                                        },
                                        {
                                          "Key": {
                                            "$type": "ModelMakerEngine.MMElements, ModelMakerEngine",
                                            "$values": [
                                              {
                                                "$ref": "21"
                                              }
                                            ]
                                          },
                                          "Value": "Real_price_effects_adjustment___standard_enhancement___real.ADDN2"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"84dbe1c0-3dd6-4f69-adda-fe8c76cb3ba4",
                                    "Dimensions": {
                                      "$type": "ModelMakerEngine.MMDimensions, ModelMakerEngine",
                                      "$values": [
                                        {
                                          "$ref": "15"
                                        }
                                      ]
                                    },
                                    "EquationOBXInternal": "SUM([Variance to totex allowance post adjustment - NPV adjusted - standard enhancement - wage growth - construction - real], [Variance to totex allowance post adjustment - standard enhancement - materials, plant & equipment - real])",
                                    "NameOfGroup": "Totals.True-up adjustments for cost sharing reconciliation model",
                                    "EquationToParse": "SUM([Variance to totex allowance post adjustment - NPV adjusted - standard enhancement - wage growth - construction - real], [Variance to totex allowance post adjustment - standard enhancement - materials, plant & equipment - real])",
                                    "MostRecentExpectedUnitErrors": null,
                                    "Units": {
                                      "$id": "535",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"Real price effects adjustment - standard enhancement - real",
                                    "ReportLines": {
                                      "$type": "ModelMaker.UndoableCollection`1[[ModelMakerEngine.IReportLine, ModelMakerEngine]], ModelMaker.Undo",
                                      "$values": [
                                        {
                                          "$ref": "533"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"Real price effects adjustment - standard enhancement - real",
                                  "ParentReport": {
                                    "$ref": "516"
                                  },
                                  "HeadingLevel": 0,
                                  "ReportFormatName": null,
                                  "ReportFormatColor": null,
                                  "ValidValues": null,
                                  "ScenarioSelectorDependent": null,
                                  "IsActualInput": false,
                                  "Is2DArray": false,
                                  "YPosition": -1,
                                  "Visible": true,
                                  "Font": null,
                                  "AllowIncomingLinks": true,
                                  "AllowOutgoingLinks": true,
                                  "Deletable": true,
                                  "Issues": null
                                },
                                {
                                  "$id": "536",
                                  "$type": "ModelMaker.Header, ModelMaker",
                                  "HeadingLevel": 1,
                                  "Name": " ",
                                  "PreferredName": " ",
                                  "UnNegatedName": " ",
                                  "UnNegatedPreferredName": " ",
                                  "ParentReport": {
                                    "$ref": "516"
                                  },
                                  "Visible": true,
                                  "ReportFormatName": "",
                                  "ReportFormatColor": "",
                                  "IsNegatable": false,
                                  "LastNameUsed": " "
                                },
                                {
                                  "$id": "537",
                                  "$type": "ModelMaker.ReportLine, ModelMaker",
                                  "AssociatedSchematicNode": {
                                    "$id": "538",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"Real_price_effects_adjustment___25_25_cost_sharing___real.WR"
                                        },
                                        {
                                          "Key": {
                                            "$type": "ModelMakerEngine.MMElements, ModelMakerEngine",
                                            "$values": [
                                              {
                                                "$ref": "17"
                                              }
                                            ]
                                          },
                                          "Value": "Real_price_effects_adjustment___25_25_cost_sharing___real.WN."
                                        },
                                        {
                                          "Key": {
                                            "$type": "ModelMakerEngine.MMElements, ModelMakerEngine",
                                            "$values": [
                                              {
                                                "$ref": "18"
                                              }
                                            ]
                                          },
                                          "Value": "Real_price_effects_adjustment___25_25_cost_sharing___real.WWN."
                                        },
                                        {
                                          "Key": {
                                            "$type": "ModelMakerEngine.MMElements, ModelMakerEngine",
                                            "$values": [
                                              {
                                                "$ref": "19"
                                              }
                                            ]
                                          },
                                          "Value": "Real_price_effects_adjustment___25_25_cost_sharing___real.BIO"
                                        },
                                        {
                                          "Key": {
                                            "$type": "ModelMakerEngine.MMElements, ModelMakerEngine",
                                            "$values": [
                                              {
                                                "$ref": "20"
                                              }
                                            ]
                                          },
                                          "Value": "Real_price_effects_adjustment___25_25_cost_sharing___real.ADDN1"
                                        },
                                        {
                                          "Key": {
                                            "$type": "ModelMakerEngine.MMElements, ModelMakerEngine",
                                            "$values": [
                                              {
                                                "$ref": "21"
                                              }
                                            ]
                                          },
                                          "Value": "Real_price_effects_adjustment___25_25_cost_sharing___real.ADDN2"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"cb75f9f3-fe3f-456f-b8fe-c9671caf6269",
                                    "Dimensions": {
                                      "$type": "ModelMakerEngine.MMDimensions, ModelMakerEngine",
                                      "$values": [
                                        {
                                          "$ref": "15"
                                        }
                                      ]
                                    },
                                    "EquationOBXInternal": "SUM([Variance to totex allowance post adjustment - NPV adjusted - 25:25 cost sharing - wage growth - construction - real], [Variance to totex allowance post adjustment - 25:25 cost sharing - materials, plant & equipment - real])",
                                    "NameOfGroup": "Totals.True-up adjustments for cost sharing reconciliation model",
                                    "EquationToParse": "SUM([Variance to totex allowance post adjustment - NPV adjusted - 25:25 cost sharing - wage growth - construction - real], [Variance to totex allowance post adjustment - 25:25 cost sharing - materials, plant & equipment - real])",
                                    "MostRecentExpectedUnitErrors": null,
                                    "Units": {
                                      "$id": "539",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"Real price effects adjustment - 25:25 cost sharing - real",
                                    "ReportLines": {
                                      "$type": "ModelMaker.UndoableCollection`1[[ModelMakerEngine.IReportLine, ModelMakerEngine]], ModelMaker.Undo",
                                      "$values": [
                                        {
                                          "$ref": "537"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"Real price effects adjustment - 25:25 cost sharing - real",
                                  "ParentReport": {
                                    "$ref": "516"
                                  },
                                  "HeadingLevel": 0,
                                  "ReportFormatName": null,
                                  "ReportFormatColor": null,
                                  "ValidValues": null,
                                  "ScenarioSelectorDependent": null,
                                  "IsActualInput": false,
                                  "Is2DArray": false,
                                  "YPosition": -1,
                                  "Visible": true,
                                  "Font": null,
                                  "AllowIncomingLinks": true,
                                  "AllowOutgoingLinks": true,
                                  "Deletable": true,
                                  "Issues": null
                                },
                                {
                                  "$id": "540",
                                  "$type": "ModelMaker.Header, ModelMaker",
                                  "HeadingLevel": 1,
                                  "Name": " ",
                                  "PreferredName": " ",
                                  "UnNegatedName": " ",
                                  "UnNegatedPreferredName": " ",
                                  "ParentReport": {
                                    "$ref": "516"
                                  },
                                  "Visible": true,
                                  "ReportFormatName": "",
                                  "ReportFormatColor": "",
                                  "IsNegatable": false,
                                  "LastNameUsed": " "
                                },
                                {
                                  "$id": "541",
                                  "$type": "ModelMaker.ReportLine, ModelMaker",
                                  "AssociatedSchematicNode": {
                                    "$id": "542",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"16"
                                              }
                                            ]
                                          },
                                          "Value": "Real_price_effects_adjustment___40_10_cost_sharing___real.WR"
                                        },
                                        {
                                          "Key": {
                                            "$type": "ModelMakerEngine.MMElements, ModelMakerEngine",
                                            "$values": [
                                              {
                                                "$ref": "17"
                                              }
                                            ]
                                          },
                                          "Value": "Real_price_effects_adjustment___40_10_cost_sharing___real.WN."
                                        },
                                        {
                                          "Key": {
                                            "$type": "ModelMakerEngine.MMElements, ModelMakerEngine",
                                            "$values": [
                                              {
                                                "$ref": "18"
                                              }
                                            ]
                                          },
                                          "Value": "Real_price_effects_adjustment___40_10_cost_sharing___real.WWN."
                                        },
                                        {
                                          "Key": {
                                            "$type": "ModelMakerEngine.MMElements, ModelMakerEngine",
                                            "$values": [
                                              {
                                                "$ref": "19"
                                              }
                                            ]
                                          },
                                          "Value": "Real_price_effects_adjustment___40_10_cost_sharing___real.BIO"
                                        },
                                        {
                                          "Key": {
                                            "$type": "ModelMakerEngine.MMElements, ModelMakerEngine",
                                            "$values": [
                                              {
                                                "$ref": "20"
                                              }
                                            ]
                                          },
                                          "Value": "Real_price_effects_adjustment___40_10_cost_sharing___real.ADDN1"
                                        },
                                        {
                                          "Key": {
                                            "$type": "ModelMakerEngine.MMElements, ModelMakerEngine",
                                            "$values": [
                                              {
                                                "$ref": "21"
                                              }
                                            ]
                                          },
                                          "Value": "Real_price_effects_adjustment___40_10_cost_sharing___real.ADDN2"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"eb290954-e5b5-440e-a03d-7883d22a3ad9",
                                    "Dimensions": {
                                      "$type": "ModelMakerEngine.MMDimensions, ModelMakerEngine",
                                      "$values": [
                                        {
                                          "$ref": "15"
                                        }
                                      ]
                                    },
                                    "EquationOBXInternal": "SUM([Variance to totex allowance post adjustment - NPV adjusted - 40:10 cost sharing - wage growth - construction - real], [Variance to totex allowance post adjustment - 40:10 cost sharing - materials, plant & equipment - real])",
                                    "NameOfGroup": "Totals.True-up adjustments for cost sharing reconciliation model",
                                    "EquationToParse": "SUM([Variance to totex allowance post adjustment - NPV adjusted - 40:10 cost sharing - wage growth - construction - real], [Variance to totex allowance post adjustment - 40:10 cost sharing - materials, plant & equipment - real])",
                                    "MostRecentExpectedUnitErrors": null,
                                    "Units": {
                                      "$id": "543",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"Real price effects adjustment - 40:10 cost sharing - real",
                                    "ReportLines": {
                                      "$type": "ModelMaker.UndoableCollection`1[[ModelMakerEngine.IReportLine, ModelMakerEngine]], ModelMaker.Undo",
                                      "$values": [
                                        {
                                          "$ref": "541"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"Real price effects adjustment - 40:10 cost sharing - real",
                                  "ParentReport": {
                                    "$ref": "516"
                                  },
                                  "HeadingLevel": 0,
                                  "ReportFormatName": null,
                                  "ReportFormatColor": null,
                                  "ValidValues": null,
                                  "ScenarioSelectorDependent": null,
                                  "IsActualInput": false,
                                  "Is2DArray": false,
                                  "YPosition": -1,
                                  "Visible": true,
                                  "Font": null,
                                  "AllowIncomingLinks": true,
                                  "AllowOutgoingLinks": true,
                                  "Deletable": true,
                                  "Issues": null
                                }
                              ]
                            },
                            "AllowIncomingLinks": false,
                            "AllowOutgoingLinks": false,
                            "YPosition": -1,
                            "Name": "Outputs",
                            "Parent": {
                              "$ref": "1"
                            },
                            "Visible": true,
                            "ToolTip": "",
                            "OpeningBalanceFlagAppliedName": "",
                            "Font": null,
                            "IncomingLinks": {
                              "$type": "System.Collections.ObjectModel.Collection`1[[ModelMaker.MMLink, ModelMaker]], mscorlib",
                              "$values": []
                            },
                            "OutgoingLinks": {
                              "$type": "System.Collections.ObjectModel.Collection`1[[ModelMaker.MMLink, ModelMaker]], mscorlib",
                              "$values": []
                            },
                            "Deletable": true,
                            "Issues": null
                          },
                          "HeadingLevel": 0,
                          "ReportFormatName": null,
                          "ReportFormatColor": null,
                          "ValidValues": null,
                          "ScenarioSelectorDependent": null,
                          "IsActualInput": false,
                          "Is2DArray": false,
                          "YPosition": -1,
                          "Visible": true,
                          "Font": null,
                          "AllowIncomingLinks": true,
                          "AllowOutgoingLinks": true,
                          "Deletable": true,
                          "Issues": null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"525"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"RCV/revenue adjustment",
              "DisplayName": "RCV/revenue adjustment",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"544",
              "$type": "ModelMaker.GroupNode, ModelMaker",
              "TabOrHeaderColour": "",
              "CollapsedByDefault": false,
              "Comment": "",
              "NameOfGroup": "Totals",
              "YPosition": 1,
              "Folded": true,
              "Font": null,
              "Children": {
                "$type": "ModelMaker.GroupNodeChildCollection, ModelMaker",
                "$values": [
                  {
                    "$ref": "530"
                  },
                  {
                    "$ref": "534"
                  },
                  {
                    "$ref": "538"
                  },
                  {
                    "$ref": "542"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"Real price effects adjustments for cost sharing reconciliation model",
              "DisplayName": "True-up adjustments for cost sharing reconciliation model",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9,
        "HasOneSheetPerElem": false,
        "OneSheetPerElem": null,
        "Name": "Totals",
        "DisplayName": "Totals",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"513"
      },
      {
        "$ref": "525"
      },
      {
        "$ref": "130"
      },
      {
        "$ref": "502"
      },
      {
        "$ref": "544"
      },
      {
        "$ref": "530"
      },
      {
        "$ref": "534"
      },
      {
        "$ref": "538"
      },
      {
        "$ref": "542"
      },
      {
        "$ref": "143"
      },
      {
        "$ref": "131"
      },
      {
        "$ref": "133"
      },
      {
        "$ref": "503"
      },
      {
        "$ref": "505"
      },
      {
        "$ref": "507"
      },
      {
        "$ref": "509"
      },
      {
        "$ref": "510"
      },
      {
        "$ref": "512"
      },
      {
        "$ref": "84"
      },
      {
        "$ref": "85"
      },
      {
        "$id": "545",
        "$type": "ModelMaker.GroupNode, ModelMaker",
        "TabOrHeaderColour": "",
        "CollapsedByDefault": false,
        "Comment": "",
        "NameOfGroup": null,
        "YPosition": 0,
        "Folded": false,
        "Font": null,
        "Children": {
          "$type": "ModelMaker.GroupNodeChildCollection, ModelMaker",
          "$values": [
            {
              "$id": "546",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"b67f3991-9d99-456f-b715-7d4ef2f3aef0",
              "Dimensions": {
                "$type": "ModelMakerEngine.MMDimensions, ModelMakerEngine",
                "$values": []
              },
              "EquationOBXInternal": "[Totex allowance for cost sharing - standard base cost sharing - real] - [Price control deliverables adjustment - standard base - real]",
              "NameOfGroup": "PCD adjustment",
              "EquationToParse": "[Totex allowance for cost sharing - standard base cost sharing - real] - [Price control deliverables adjustment - standard base - real]",
              "MostRecentExpectedUnitErrors": null,
              "Units": {
                "$id": "547",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"Totex allowance for cost sharing - post PCD adjustment - standard base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"548",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"eb08146d-83b7-4f5e-ad47-b2772b68b118",
              "Dimensions": {
                "$type": "ModelMakerEngine.MMDimensions, ModelMakerEngine",
                "$values": []
              },
              "EquationOBXInternal": "[Totex allowance for cost sharing - standard enhancement cost sharing - real] - [Price control deliverables adjustment - standard enhancement - real]",
              "NameOfGroup": "PCD adjustment",
              "EquationToParse": "[Totex allowance for cost sharing - standard enhancement cost sharing - real] - [Price control deliverables adjustment - standard enhancement - real]",
              "MostRecentExpectedUnitErrors": null,
              "Units": {
                "$id": "549",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"Totex allowance for cost sharing - post PCD adjustment - standard enhancement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"550",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"be253833-7412-48e9-a7e4-da7b72d6ccf4",
              "Dimensions": {
                "$type": "ModelMakerEngine.MMDimensions, ModelMakerEngine",
                "$values": []
              },
              "EquationOBXInternal": "[Totex allowance for cost sharing - 25:25 cost sharing - real] - [Price control deliverables adjustment - 25:25 cost sharing - real]",
              "NameOfGroup": "PCD adjustment",
              "EquationToParse": "[Totex allowance for cost sharing - 25:25 cost sharing - real] - [Price control deliverables adjustment - 25:25 cost sharing - real]",
              "MostRecentExpectedUnitErrors": null,
              "Units": {
                "$id": "551",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"Totex allowance for cost sharing - post PCD adjustment - 25:25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"552",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"2d2b0e75-6933-4603-95d4-cca87ad03410",
              "Dimensions": {
                "$type": "ModelMakerEngine.MMDimensions, ModelMakerEngine",
                "$values": []
              },
              "EquationOBXInternal": "[Totex allowance for cost sharing - 40:10 cost sharing - real] - [Price control deliverables adjustment - 40:10 cost sharing - real]",
              "NameOfGroup": "PCD adjustment",
              "EquationToParse": "[Totex allowance for cost sharing - 40:10 cost sharing - real] - [Price control deliverables adjustment - 40:10 cost sharing - real]",
              "MostRecentExpectedUnitErrors": null,
              "Units": {
                "$id": "553",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"Totex allowance for cost sharing - post PCD adjustment - 40:10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5,
        "HasOneSheetPerElem": false,
        "OneSheetPerElem": null,
        "Name": "PCD adjustment",
        "DisplayName": "PCD adjustment",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"167"
      },
      {
        "$ref": "168"
      },
      {
        "$ref": "170"
      },
      {
        "$ref": "172"
      },
      {
        "$ref": "174"
      },
      {
        "$ref": "546"
      },
      {
        "$ref": "548"
      },
      {
        "$ref": "550"
      },
      {
        "$ref": "552"
      },
      {
        "$ref": "88"
      }
    ]
  },
  "Reports": {
    "$type": "ModelMaker.UndoableCollection`1[[ModelMakerEngine.IReport, ModelMakerEngine]], ModelMaker.Undo",
    "$values": [
      {
        "$ref": "516"
      }
    ]
  },
  "TopLevelNodes": {
    "$type": "ModelMaker.UndoableCollection`1[[ModelMakerEngine.INode, ModelMakerEngine]], ModelMaker.Undo",
    "$values": [
      {
        "$ref": "28"
      },
      {
        "$ref": "29"
      },
      {
        "$ref": "176"
      },
      {
        "$ref": "225"
      },
      {
        "$ref": "311"
      },
      {
        "$ref": "545"
      },
      {
        "$ref": "362"
      },
      {
        "$ref": "230"
      },
      {
        "$ref": "312"
      },
      {
        "$ref": "501"
      },
      {
        "$ref": "228"
      },
      {
        "$ref": "218"
      }
    ]
  },
  "OptimisationGroup": {
    "$ref": "228"
  },
  "HistoricsGroup": {
    "$ref": "229"
  },
  "NumberOfBuiltInGroups": 4,
  "Password": null,
  "ProtectBook": false,
  "Description": null,
  "ActualsHelper": null,
  "ProblemsSuppressedByUser": {
    "$type": "System.Collections.Generic.List`1[[System.String, mscorlib]], mscorlib",
    "$values": []
  },
  "StandardNumberFormats": {
    "$id": "554",
    "$type": "System.Collections.Generic.Dictionary`2[[ModelMakerEngine.NamedNumberFormat, ModelMakerEngine],[System.String, mscorlib]], mscorlib",
    "Currency": "#,##0.00_);(#,##0.00);\"-  \";\" \"@\" \""
  },
  "UseHybridTimeline": false,
  "MessageChoices": null,
  "TableSections": {
    "$type": "System.Linq.Enumerable+WhereEnumerableIterator`1[[ModelMakerEngine.IGroupNode, ModelMakerEngine]], System.Core",
    "$values": []
  },
  "CasesInModel": {
    "$type": "System.Collections.Generic.List`1[[System.String, mscorlib]], mscorlib",
    "$values": []
  },
  "ScenariosInModel": {
    "$type": "System.Collections.Generic.List`1[[System.String, mscorlib]], mscorlib",
    "$values": []
  }
}]]></ModelMaker>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135C3EC3BBEE9445A7073DFDFBA033BC" ma:contentTypeVersion="8" ma:contentTypeDescription="Create a new document." ma:contentTypeScope="" ma:versionID="ebb4913b7f469b7b472998f4f8d2c347">
  <xsd:schema xmlns:xsd="http://www.w3.org/2001/XMLSchema" xmlns:xs="http://www.w3.org/2001/XMLSchema" xmlns:p="http://schemas.microsoft.com/office/2006/metadata/properties" xmlns:ns2="94867cf5-b762-480a-9fe3-d3796f716960" targetNamespace="http://schemas.microsoft.com/office/2006/metadata/properties" ma:root="true" ma:fieldsID="c6bb482886efd4b6126b2e7c2e49a9f8" ns2:_="">
    <xsd:import namespace="94867cf5-b762-480a-9fe3-d3796f7169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67cf5-b762-480a-9fe3-d3796f7169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B1B74F-BEBE-4D25-BBA6-CC8170E27491}">
  <ds:schemaRefs/>
</ds:datastoreItem>
</file>

<file path=customXml/itemProps2.xml><?xml version="1.0" encoding="utf-8"?>
<ds:datastoreItem xmlns:ds="http://schemas.openxmlformats.org/officeDocument/2006/customXml" ds:itemID="{52830779-97BD-4EEA-A6BB-77AE1DE21BCF}">
  <ds:schemaRefs>
    <ds:schemaRef ds:uri="http://schemas.microsoft.com/office/infopath/2007/PartnerControls"/>
    <ds:schemaRef ds:uri="http://purl.org/dc/terms/"/>
    <ds:schemaRef ds:uri="http://www.w3.org/XML/1998/namespace"/>
    <ds:schemaRef ds:uri="http://purl.org/dc/elements/1.1/"/>
    <ds:schemaRef ds:uri="94867cf5-b762-480a-9fe3-d3796f716960"/>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5DC9E6EC-0EE8-4651-B7FC-595194A4F077}">
  <ds:schemaRefs>
    <ds:schemaRef ds:uri="http://schemas.microsoft.com/sharepoint/v3/contenttype/forms"/>
  </ds:schemaRefs>
</ds:datastoreItem>
</file>

<file path=customXml/itemProps4.xml><?xml version="1.0" encoding="utf-8"?>
<ds:datastoreItem xmlns:ds="http://schemas.openxmlformats.org/officeDocument/2006/customXml" ds:itemID="{E55F3693-F919-4B58-9DA0-37766C322C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67cf5-b762-480a-9fe3-d3796f716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15</vt:i4>
      </vt:variant>
      <vt:variant>
        <vt:lpstr>Named Ranges</vt:lpstr>
      </vt:variant>
      <vt:variant>
        <vt:i4>223</vt:i4>
      </vt:variant>
    </vt:vector>
  </HeadingPairs>
  <TitlesOfParts>
    <vt:vector size="238" baseType="lpstr">
      <vt:lpstr>Cover</vt:lpstr>
      <vt:lpstr>Conceptual model</vt:lpstr>
      <vt:lpstr>Contents</vt:lpstr>
      <vt:lpstr>Inputs &amp; Outputs log</vt:lpstr>
      <vt:lpstr>Change log</vt:lpstr>
      <vt:lpstr>Inputs</vt:lpstr>
      <vt:lpstr>Time</vt:lpstr>
      <vt:lpstr>Indexation</vt:lpstr>
      <vt:lpstr>Financing</vt:lpstr>
      <vt:lpstr>PCD adjustment</vt:lpstr>
      <vt:lpstr>Energy</vt:lpstr>
      <vt:lpstr>Labour</vt:lpstr>
      <vt:lpstr>Materials, plant &amp; equipment</vt:lpstr>
      <vt:lpstr>Totals</vt:lpstr>
      <vt:lpstr>Outputs</vt:lpstr>
      <vt:lpstr>ASHE_construction_mean_hourly_earnings_including_overtime___nominal</vt:lpstr>
      <vt:lpstr>ASHE_manufacturing_mean_hourly_earnings_including_overtime___nominal</vt:lpstr>
      <vt:lpstr>Constants</vt:lpstr>
      <vt:lpstr>Consumer_Price_Index__with_housing_.April</vt:lpstr>
      <vt:lpstr>Consumer_Price_Index__with_housing_.August</vt:lpstr>
      <vt:lpstr>Consumer_Price_Index__with_housing_.December</vt:lpstr>
      <vt:lpstr>Consumer_Price_Index__with_housing_.February</vt:lpstr>
      <vt:lpstr>Consumer_Price_Index__with_housing_.January</vt:lpstr>
      <vt:lpstr>Consumer_Price_Index__with_housing_.July</vt:lpstr>
      <vt:lpstr>Consumer_Price_Index__with_housing_.June</vt:lpstr>
      <vt:lpstr>Consumer_Price_Index__with_housing_.March</vt:lpstr>
      <vt:lpstr>Consumer_Price_Index__with_housing_.May</vt:lpstr>
      <vt:lpstr>Consumer_Price_Index__with_housing_.November</vt:lpstr>
      <vt:lpstr>Consumer_Price_Index__with_housing_.October</vt:lpstr>
      <vt:lpstr>Consumer_Price_Index__with_housing_.September</vt:lpstr>
      <vt:lpstr>DESNZ_industrial_electricity_price_index__including_CCL.Q1</vt:lpstr>
      <vt:lpstr>DESNZ_industrial_electricity_price_index__including_CCL.Q2</vt:lpstr>
      <vt:lpstr>DESNZ_industrial_electricity_price_index__including_CCL.Q3</vt:lpstr>
      <vt:lpstr>DESNZ_industrial_electricity_price_index__including_CCL.Q4</vt:lpstr>
      <vt:lpstr>DESNZ_industrial_gas_price_index__including_CCL.Q1</vt:lpstr>
      <vt:lpstr>DESNZ_industrial_gas_price_index__including_CCL.Q2</vt:lpstr>
      <vt:lpstr>DESNZ_industrial_gas_price_index__including_CCL.Q3</vt:lpstr>
      <vt:lpstr>DESNZ_industrial_gas_price_index__including_CCL.Q4</vt:lpstr>
      <vt:lpstr>Energy_RPE___PR24_final_determinations.ADDN1</vt:lpstr>
      <vt:lpstr>Energy_RPE___PR24_final_determinations.ADDN2</vt:lpstr>
      <vt:lpstr>Energy_RPE___PR24_final_determinations.BIO</vt:lpstr>
      <vt:lpstr>Energy_RPE___PR24_final_determinations.WN.</vt:lpstr>
      <vt:lpstr>Energy_RPE___PR24_final_determinations.WR</vt:lpstr>
      <vt:lpstr>Energy_RPE___PR24_final_determinations.WWN.</vt:lpstr>
      <vt:lpstr>FirstRow</vt:lpstr>
      <vt:lpstr>FirstTime</vt:lpstr>
      <vt:lpstr>Frontier_shift_assumption</vt:lpstr>
      <vt:lpstr>Label</vt:lpstr>
      <vt:lpstr>Labour_RPE___PR24_final_determinations</vt:lpstr>
      <vt:lpstr>Energy!MasterCHK</vt:lpstr>
      <vt:lpstr>Financing!MasterCHK</vt:lpstr>
      <vt:lpstr>Indexation!MasterCHK</vt:lpstr>
      <vt:lpstr>Inputs!MasterCHK</vt:lpstr>
      <vt:lpstr>Labour!MasterCHK</vt:lpstr>
      <vt:lpstr>'Materials, plant &amp; equipment'!MasterCHK</vt:lpstr>
      <vt:lpstr>Outputs!MasterCHK</vt:lpstr>
      <vt:lpstr>'PCD adjustment'!MasterCHK</vt:lpstr>
      <vt:lpstr>Time!MasterCHK</vt:lpstr>
      <vt:lpstr>Totals!MasterCHK</vt:lpstr>
      <vt:lpstr>Model_period_end</vt:lpstr>
      <vt:lpstr>Model_period_start</vt:lpstr>
      <vt:lpstr>Ofgem_day_ahead_electricity_baseload_prices__on_1st_of_month_.April</vt:lpstr>
      <vt:lpstr>Ofgem_day_ahead_electricity_baseload_prices__on_1st_of_month_.August</vt:lpstr>
      <vt:lpstr>Ofgem_day_ahead_electricity_baseload_prices__on_1st_of_month_.December</vt:lpstr>
      <vt:lpstr>Ofgem_day_ahead_electricity_baseload_prices__on_1st_of_month_.February</vt:lpstr>
      <vt:lpstr>Ofgem_day_ahead_electricity_baseload_prices__on_1st_of_month_.January</vt:lpstr>
      <vt:lpstr>Ofgem_day_ahead_electricity_baseload_prices__on_1st_of_month_.July</vt:lpstr>
      <vt:lpstr>Ofgem_day_ahead_electricity_baseload_prices__on_1st_of_month_.June</vt:lpstr>
      <vt:lpstr>Ofgem_day_ahead_electricity_baseload_prices__on_1st_of_month_.March</vt:lpstr>
      <vt:lpstr>Ofgem_day_ahead_electricity_baseload_prices__on_1st_of_month_.May</vt:lpstr>
      <vt:lpstr>Ofgem_day_ahead_electricity_baseload_prices__on_1st_of_month_.November</vt:lpstr>
      <vt:lpstr>Ofgem_day_ahead_electricity_baseload_prices__on_1st_of_month_.October</vt:lpstr>
      <vt:lpstr>Ofgem_day_ahead_electricity_baseload_prices__on_1st_of_month_.September</vt:lpstr>
      <vt:lpstr>Ofgem_day_ahead_gas_prices__on_1st_of_month_.April</vt:lpstr>
      <vt:lpstr>Ofgem_day_ahead_gas_prices__on_1st_of_month_.August</vt:lpstr>
      <vt:lpstr>Ofgem_day_ahead_gas_prices__on_1st_of_month_.December</vt:lpstr>
      <vt:lpstr>Ofgem_day_ahead_gas_prices__on_1st_of_month_.February</vt:lpstr>
      <vt:lpstr>Ofgem_day_ahead_gas_prices__on_1st_of_month_.January</vt:lpstr>
      <vt:lpstr>Ofgem_day_ahead_gas_prices__on_1st_of_month_.July</vt:lpstr>
      <vt:lpstr>Ofgem_day_ahead_gas_prices__on_1st_of_month_.June</vt:lpstr>
      <vt:lpstr>Ofgem_day_ahead_gas_prices__on_1st_of_month_.March</vt:lpstr>
      <vt:lpstr>Ofgem_day_ahead_gas_prices__on_1st_of_month_.May</vt:lpstr>
      <vt:lpstr>Ofgem_day_ahead_gas_prices__on_1st_of_month_.November</vt:lpstr>
      <vt:lpstr>Ofgem_day_ahead_gas_prices__on_1st_of_month_.October</vt:lpstr>
      <vt:lpstr>Ofgem_day_ahead_gas_prices__on_1st_of_month_.September</vt:lpstr>
      <vt:lpstr>ONS_new_infrastructure_COPI</vt:lpstr>
      <vt:lpstr>Period_number</vt:lpstr>
      <vt:lpstr>Price_control_conversion_array___separate_water_resources___network_plus.ADDN1</vt:lpstr>
      <vt:lpstr>Price_control_conversion_array___separate_water_resources___network_plus.ADDN2</vt:lpstr>
      <vt:lpstr>Price_control_conversion_array___separate_water_resources___network_plus.WN.</vt:lpstr>
      <vt:lpstr>Price_control_conversion_array___separate_water_resources___network_plus.WR</vt:lpstr>
      <vt:lpstr>Price_control_deliverables_adjustment___25_25_cost_sharing___real.ADDN1</vt:lpstr>
      <vt:lpstr>Price_control_deliverables_adjustment___25_25_cost_sharing___real.ADDN2</vt:lpstr>
      <vt:lpstr>Price_control_deliverables_adjustment___25_25_cost_sharing___real.BIO</vt:lpstr>
      <vt:lpstr>Price_control_deliverables_adjustment___25_25_cost_sharing___real.WN.</vt:lpstr>
      <vt:lpstr>Price_control_deliverables_adjustment___25_25_cost_sharing___real.WR</vt:lpstr>
      <vt:lpstr>Price_control_deliverables_adjustment___25_25_cost_sharing___real.WWN.</vt:lpstr>
      <vt:lpstr>Price_control_deliverables_adjustment___40_10_cost_sharing___real.ADDN1</vt:lpstr>
      <vt:lpstr>Price_control_deliverables_adjustment___40_10_cost_sharing___real.ADDN2</vt:lpstr>
      <vt:lpstr>Price_control_deliverables_adjustment___40_10_cost_sharing___real.BIO</vt:lpstr>
      <vt:lpstr>Price_control_deliverables_adjustment___40_10_cost_sharing___real.WN.</vt:lpstr>
      <vt:lpstr>Price_control_deliverables_adjustment___40_10_cost_sharing___real.WR</vt:lpstr>
      <vt:lpstr>Price_control_deliverables_adjustment___40_10_cost_sharing___real.WWN.</vt:lpstr>
      <vt:lpstr>Price_control_deliverables_adjustment___standard_base___real.ADDN1</vt:lpstr>
      <vt:lpstr>Price_control_deliverables_adjustment___standard_base___real.ADDN2</vt:lpstr>
      <vt:lpstr>Price_control_deliverables_adjustment___standard_base___real.BIO</vt:lpstr>
      <vt:lpstr>Price_control_deliverables_adjustment___standard_base___real.WN.</vt:lpstr>
      <vt:lpstr>Price_control_deliverables_adjustment___standard_base___real.WR</vt:lpstr>
      <vt:lpstr>Price_control_deliverables_adjustment___standard_base___real.WWN.</vt:lpstr>
      <vt:lpstr>Price_control_deliverables_adjustment___standard_enhancement___real.ADDN1</vt:lpstr>
      <vt:lpstr>Price_control_deliverables_adjustment___standard_enhancement___real.ADDN2</vt:lpstr>
      <vt:lpstr>Price_control_deliverables_adjustment___standard_enhancement___real.BIO</vt:lpstr>
      <vt:lpstr>Price_control_deliverables_adjustment___standard_enhancement___real.WN.</vt:lpstr>
      <vt:lpstr>Price_control_deliverables_adjustment___standard_enhancement___real.WR</vt:lpstr>
      <vt:lpstr>Price_control_deliverables_adjustment___standard_enhancement___real.WWN.</vt:lpstr>
      <vt:lpstr>Real_price_effects___ex_ante_adjustment___energy___real.ADDN1</vt:lpstr>
      <vt:lpstr>Real_price_effects___ex_ante_adjustment___energy___real.ADDN2</vt:lpstr>
      <vt:lpstr>Real_price_effects___ex_ante_adjustment___energy___real.BIO</vt:lpstr>
      <vt:lpstr>Real_price_effects___ex_ante_adjustment___energy___real.WN.</vt:lpstr>
      <vt:lpstr>Real_price_effects___ex_ante_adjustment___energy___real.WR</vt:lpstr>
      <vt:lpstr>Real_price_effects___ex_ante_adjustment___energy___real.WWN.</vt:lpstr>
      <vt:lpstr>Real_price_effects_adjustment___25_25_cost_sharing___real.ADDN1</vt:lpstr>
      <vt:lpstr>Real_price_effects_adjustment___25_25_cost_sharing___real.ADDN2</vt:lpstr>
      <vt:lpstr>Real_price_effects_adjustment___25_25_cost_sharing___real.BIO</vt:lpstr>
      <vt:lpstr>Real_price_effects_adjustment___25_25_cost_sharing___real.WN.</vt:lpstr>
      <vt:lpstr>Real_price_effects_adjustment___25_25_cost_sharing___real.WR</vt:lpstr>
      <vt:lpstr>Real_price_effects_adjustment___25_25_cost_sharing___real.WWN.</vt:lpstr>
      <vt:lpstr>Real_price_effects_adjustment___40_10_cost_sharing___real.ADDN1</vt:lpstr>
      <vt:lpstr>Real_price_effects_adjustment___40_10_cost_sharing___real.ADDN2</vt:lpstr>
      <vt:lpstr>Real_price_effects_adjustment___40_10_cost_sharing___real.BIO</vt:lpstr>
      <vt:lpstr>Real_price_effects_adjustment___40_10_cost_sharing___real.WN.</vt:lpstr>
      <vt:lpstr>Real_price_effects_adjustment___40_10_cost_sharing___real.WR</vt:lpstr>
      <vt:lpstr>Real_price_effects_adjustment___40_10_cost_sharing___real.WWN.</vt:lpstr>
      <vt:lpstr>Real_price_effects_adjustment___standard_base___real.ADDN1</vt:lpstr>
      <vt:lpstr>Real_price_effects_adjustment___standard_base___real.ADDN2</vt:lpstr>
      <vt:lpstr>Real_price_effects_adjustment___standard_base___real.BIO</vt:lpstr>
      <vt:lpstr>Real_price_effects_adjustment___standard_base___real.WN.</vt:lpstr>
      <vt:lpstr>Real_price_effects_adjustment___standard_base___real.WR</vt:lpstr>
      <vt:lpstr>Real_price_effects_adjustment___standard_base___real.WWN.</vt:lpstr>
      <vt:lpstr>Real_price_effects_adjustment___standard_enhancement___real.ADDN1</vt:lpstr>
      <vt:lpstr>Real_price_effects_adjustment___standard_enhancement___real.ADDN2</vt:lpstr>
      <vt:lpstr>Real_price_effects_adjustment___standard_enhancement___real.BIO</vt:lpstr>
      <vt:lpstr>Real_price_effects_adjustment___standard_enhancement___real.WN.</vt:lpstr>
      <vt:lpstr>Real_price_effects_adjustment___standard_enhancement___real.WR</vt:lpstr>
      <vt:lpstr>Real_price_effects_adjustment___standard_enhancement___real.WWN.</vt:lpstr>
      <vt:lpstr>ReportBarFormat</vt:lpstr>
      <vt:lpstr>TimeRow</vt:lpstr>
      <vt:lpstr>TOCFirstLine</vt:lpstr>
      <vt:lpstr>TOCobxEnergy</vt:lpstr>
      <vt:lpstr>TOCobxEnergy.Indexation</vt:lpstr>
      <vt:lpstr>TOCobxEnergy.Indexation.Average_indexes_for_outturn_uplift_factors</vt:lpstr>
      <vt:lpstr>TOCobxEnergy.Indexation.Financial_year_averages</vt:lpstr>
      <vt:lpstr>TOCobxEnergy.Indexation.Growth_rate_net_of_CPI_H_</vt:lpstr>
      <vt:lpstr>TOCobxEnergy.Indexation.Growth_rates</vt:lpstr>
      <vt:lpstr>TOCobxEnergy.Indexation.Index_net_of_CPI_H_</vt:lpstr>
      <vt:lpstr>TOCobxEnergy.Indexation.Outturn_uplift_factors</vt:lpstr>
      <vt:lpstr>TOCobxEnergy.Indexation.Real_price_effects</vt:lpstr>
      <vt:lpstr>TOCobxEnergy.True_up</vt:lpstr>
      <vt:lpstr>TOCobxEnergy.True_up.Adjustment_by_price_control</vt:lpstr>
      <vt:lpstr>TOCobxEnergy.True_up.Adjustment_factor</vt:lpstr>
      <vt:lpstr>TOCobxEnergy.True_up.Allowances_eligible_for_true_up</vt:lpstr>
      <vt:lpstr>TOCobxEnergy.True_up.Energy_adjustment</vt:lpstr>
      <vt:lpstr>TOCobxEnergy.True_up.Implicit_allowances</vt:lpstr>
      <vt:lpstr>TOCobxEnergy.True_up.Under__Over_funded_totex</vt:lpstr>
      <vt:lpstr>Financing!TOCobxFinancing</vt:lpstr>
      <vt:lpstr>TOCobxIndexation</vt:lpstr>
      <vt:lpstr>TOCobxInputs</vt:lpstr>
      <vt:lpstr>TOCobxInputs.Energy</vt:lpstr>
      <vt:lpstr>TOCobxInputs.Energy.Ex_ante_adjustment</vt:lpstr>
      <vt:lpstr>TOCobxInputs.Energy.Indexation</vt:lpstr>
      <vt:lpstr>TOCobxInputs.Energy.Indexation.Index_net_of_CPI_H__opening_values</vt:lpstr>
      <vt:lpstr>TOCobxInputs.Energy.Percentage_of_totex_linked_to_energy</vt:lpstr>
      <vt:lpstr>TOCobxInputs.Energy.Real_input_price_inflation</vt:lpstr>
      <vt:lpstr>TOCobxInputs.Indexation</vt:lpstr>
      <vt:lpstr>TOCobxInputs.Labour</vt:lpstr>
      <vt:lpstr>TOCobxInputs.Labour.Labour_cost_share</vt:lpstr>
      <vt:lpstr>TOCobxInputs.Labour.Real_price_effect</vt:lpstr>
      <vt:lpstr>TOCobxInputs.Labour.True_up_index</vt:lpstr>
      <vt:lpstr>TOCobxInputs.Materials__plant___equipment</vt:lpstr>
      <vt:lpstr>TOCobxInputs.Materials__plant___equipment.MPE_cost_share</vt:lpstr>
      <vt:lpstr>TOCobxInputs.Materials__plant___equipment.True_up_index</vt:lpstr>
      <vt:lpstr>TOCobxInputs.PCD_adjustment</vt:lpstr>
      <vt:lpstr>TOCobxInputs.Price_control_conversion_array</vt:lpstr>
      <vt:lpstr>TOCobxInputs.Time</vt:lpstr>
      <vt:lpstr>TOCobxInputs.Totex_allowances</vt:lpstr>
      <vt:lpstr>TOCobxLabour</vt:lpstr>
      <vt:lpstr>TOCobxLabour.Base</vt:lpstr>
      <vt:lpstr>TOCobxLabour.Base.Adjustment_factor</vt:lpstr>
      <vt:lpstr>TOCobxLabour.Base.Under__Over_funded_totex</vt:lpstr>
      <vt:lpstr>TOCobxLabour.Enhancement</vt:lpstr>
      <vt:lpstr>TOCobxLabour.Enhancement.Adjustment_factor</vt:lpstr>
      <vt:lpstr>TOCobxLabour.Enhancement.Under__Over_funded_totex</vt:lpstr>
      <vt:lpstr>TOCobxLabour.Enhancement.Under__Over_funded_totex.25_25_cost_sharing</vt:lpstr>
      <vt:lpstr>TOCobxLabour.Enhancement.Under__Over_funded_totex.40_10_cost_sharing</vt:lpstr>
      <vt:lpstr>TOCobxLabour.Enhancement.Under__Over_funded_totex.Standard_enhancement_cost_sharing</vt:lpstr>
      <vt:lpstr>TOCobxLabour.Wage_growth_for_adjustment</vt:lpstr>
      <vt:lpstr>TOCobxMaterials__plant___equipment</vt:lpstr>
      <vt:lpstr>TOCobxMaterials__plant___equipment.Adjustment_factor</vt:lpstr>
      <vt:lpstr>TOCobxMaterials__plant___equipment.Under__Over_funded_totex</vt:lpstr>
      <vt:lpstr>TOCobxMaterials__plant___equipment.Under__Over_funded_totex.25_25_cost_sharing</vt:lpstr>
      <vt:lpstr>TOCobxMaterials__plant___equipment.Under__Over_funded_totex.40_10_cost_sharing</vt:lpstr>
      <vt:lpstr>TOCobxMaterials__plant___equipment.Under__Over_funded_totex.Standard_enhancement</vt:lpstr>
      <vt:lpstr>TOCobxPCD_adjustment</vt:lpstr>
      <vt:lpstr>TOCobxTime</vt:lpstr>
      <vt:lpstr>TOCobxTime.Flags</vt:lpstr>
      <vt:lpstr>TOCobxTime.Flags.Forecast_period</vt:lpstr>
      <vt:lpstr>TOCobxTime.Flags.Model_start_date_flag</vt:lpstr>
      <vt:lpstr>TOCobxTime.Flags.Post_forecast_period</vt:lpstr>
      <vt:lpstr>TOCobxTime.Flags.Pre_forecast_period</vt:lpstr>
      <vt:lpstr>TOCobxTime.Headers</vt:lpstr>
      <vt:lpstr>TOCobxTotals</vt:lpstr>
      <vt:lpstr>TOCobxTotals.Real_price_effects_adjustments_for_cost_sharing_reconciliation_model</vt:lpstr>
      <vt:lpstr>Totals</vt:lpstr>
      <vt:lpstr>Totex_allowance_for_cost_sharing___25_25_cost_sharing___real.ADDN1</vt:lpstr>
      <vt:lpstr>Totex_allowance_for_cost_sharing___25_25_cost_sharing___real.ADDN2</vt:lpstr>
      <vt:lpstr>Totex_allowance_for_cost_sharing___25_25_cost_sharing___real.BIO</vt:lpstr>
      <vt:lpstr>Totex_allowance_for_cost_sharing___25_25_cost_sharing___real.WN.</vt:lpstr>
      <vt:lpstr>Totex_allowance_for_cost_sharing___25_25_cost_sharing___real.WR</vt:lpstr>
      <vt:lpstr>Totex_allowance_for_cost_sharing___25_25_cost_sharing___real.WWN.</vt:lpstr>
      <vt:lpstr>Totex_allowance_for_cost_sharing___40_10_cost_sharing___real.ADDN1</vt:lpstr>
      <vt:lpstr>Totex_allowance_for_cost_sharing___40_10_cost_sharing___real.ADDN2</vt:lpstr>
      <vt:lpstr>Totex_allowance_for_cost_sharing___40_10_cost_sharing___real.BIO</vt:lpstr>
      <vt:lpstr>Totex_allowance_for_cost_sharing___40_10_cost_sharing___real.WN.</vt:lpstr>
      <vt:lpstr>Totex_allowance_for_cost_sharing___40_10_cost_sharing___real.WR</vt:lpstr>
      <vt:lpstr>Totex_allowance_for_cost_sharing___40_10_cost_sharing___real.WWN.</vt:lpstr>
      <vt:lpstr>Totex_allowance_for_cost_sharing___standard_base_cost_sharing___real.ADDN1</vt:lpstr>
      <vt:lpstr>Totex_allowance_for_cost_sharing___standard_base_cost_sharing___real.ADDN2</vt:lpstr>
      <vt:lpstr>Totex_allowance_for_cost_sharing___standard_base_cost_sharing___real.BIO</vt:lpstr>
      <vt:lpstr>Totex_allowance_for_cost_sharing___standard_base_cost_sharing___real.WN.</vt:lpstr>
      <vt:lpstr>Totex_allowance_for_cost_sharing___standard_base_cost_sharing___real.WR</vt:lpstr>
      <vt:lpstr>Totex_allowance_for_cost_sharing___standard_base_cost_sharing___real.WWN.</vt:lpstr>
      <vt:lpstr>Totex_allowance_for_cost_sharing___standard_enhancement_cost_sharing___real.ADDN1</vt:lpstr>
      <vt:lpstr>Totex_allowance_for_cost_sharing___standard_enhancement_cost_sharing___real.ADDN2</vt:lpstr>
      <vt:lpstr>Totex_allowance_for_cost_sharing___standard_enhancement_cost_sharing___real.BIO</vt:lpstr>
      <vt:lpstr>Totex_allowance_for_cost_sharing___standard_enhancement_cost_sharing___real.WN.</vt:lpstr>
      <vt:lpstr>Totex_allowance_for_cost_sharing___standard_enhancement_cost_sharing___real.WR</vt:lpstr>
      <vt:lpstr>Totex_allowance_for_cost_sharing___standard_enhancement_cost_sharing___real.WWN.</vt:lpstr>
      <vt:lpstr>Units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2025-11-25T09:47:23Z</dcterms:created>
  <dcterms:modified xsi:type="dcterms:W3CDTF">2025-11-25T10:53:08Z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1724700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0x010100135C3EC3BBEE9445A7073DFDFBA033BC</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