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filterPrivacy="1" showInkAnnotation="0" codeName="ThisWorkbook"/>
  <xr:revisionPtr revIDLastSave="0" documentId="8_{EC1C938B-FE84-4876-909E-0FD579D68DA1}" xr6:coauthVersionLast="47" xr6:coauthVersionMax="47" xr10:uidLastSave="{00000000-0000-0000-0000-000000000000}"/>
  <bookViews>
    <workbookView xWindow="-72120" yWindow="-120" windowWidth="29040" windowHeight="15720" tabRatio="836" firstSheet="1" activeTab="1" xr2:uid="{00000000-000D-0000-FFFF-FFFF00000000}"/>
  </bookViews>
  <sheets>
    <sheet name="CLEAR_SHEET" sheetId="49" state="hidden" r:id="rId1"/>
    <sheet name="Cover" sheetId="43" r:id="rId2"/>
    <sheet name="Contents" sheetId="27" r:id="rId3"/>
    <sheet name="FAST" sheetId="45" r:id="rId4"/>
    <sheet name="Inputs &amp; Outputs" sheetId="47" r:id="rId5"/>
    <sheet name="Change Log" sheetId="46" r:id="rId6"/>
    <sheet name="F_Inputs" sheetId="48" r:id="rId7"/>
    <sheet name="Inputs" sheetId="11" r:id="rId8"/>
    <sheet name="Calculating PCL" sheetId="40" r:id="rId9"/>
    <sheet name="Cap collar " sheetId="41" r:id="rId10"/>
    <sheet name="Payments pre cap collar" sheetId="17" r:id="rId11"/>
    <sheet name="Payments post cap collar" sheetId="18" r:id="rId12"/>
    <sheet name="Outputs" sheetId="19" r:id="rId13"/>
  </sheets>
  <definedNames>
    <definedName name="____net1" localSheetId="1" hidden="1">{"NET",#N/A,FALSE,"401C11"}</definedName>
    <definedName name="____net1" hidden="1">{"NET",#N/A,FALSE,"401C11"}</definedName>
    <definedName name="__123Graph_A" localSheetId="1" hidden="1">#REF!</definedName>
    <definedName name="__123Graph_A" hidden="1">#REF!</definedName>
    <definedName name="__123Graph_B" localSheetId="1" hidden="1">#REF!</definedName>
    <definedName name="__123Graph_B" hidden="1">#REF!</definedName>
    <definedName name="__123Graph_C" localSheetId="1" hidden="1">#REF!</definedName>
    <definedName name="__123Graph_C" hidden="1">#REF!</definedName>
    <definedName name="__123Graph_X" localSheetId="1" hidden="1">#REF!</definedName>
    <definedName name="__123Graph_X" hidden="1">#REF!</definedName>
    <definedName name="__net1" localSheetId="1" hidden="1">{"NET",#N/A,FALSE,"401C11"}</definedName>
    <definedName name="__net1" hidden="1">{"NET",#N/A,FALSE,"401C11"}</definedName>
    <definedName name="_1_0__123Grap" localSheetId="1" hidden="1">#REF!</definedName>
    <definedName name="_1_0__123Grap" hidden="1">#REF!</definedName>
    <definedName name="_1_123Grap" localSheetId="1" hidden="1">#REF!</definedName>
    <definedName name="_1_123Grap" hidden="1">#REF!</definedName>
    <definedName name="_123Graph_F" localSheetId="1" hidden="1">#REF!</definedName>
    <definedName name="_123Graph_F" hidden="1">#REF!</definedName>
    <definedName name="_2_0__123Grap" localSheetId="1" hidden="1">#REF!</definedName>
    <definedName name="_2_0__123Grap" hidden="1">#REF!</definedName>
    <definedName name="_2_123Grap" localSheetId="1" hidden="1">#REF!</definedName>
    <definedName name="_2_123Grap" hidden="1">#REF!</definedName>
    <definedName name="_3_0_S" localSheetId="1" hidden="1">#REF!</definedName>
    <definedName name="_3_0_S" hidden="1">#REF!</definedName>
    <definedName name="_3_123Grap" localSheetId="1" hidden="1">#REF!</definedName>
    <definedName name="_3_123Grap" hidden="1">#REF!</definedName>
    <definedName name="_34_123Grap" localSheetId="1" hidden="1">#REF!</definedName>
    <definedName name="_34_123Grap" hidden="1">#REF!</definedName>
    <definedName name="_42S" localSheetId="1" hidden="1">#REF!</definedName>
    <definedName name="_42S" hidden="1">#REF!</definedName>
    <definedName name="_4S" localSheetId="1" hidden="1">#REF!</definedName>
    <definedName name="_4S" hidden="1">#REF!</definedName>
    <definedName name="_5_0__123Grap" localSheetId="1" hidden="1">#REF!</definedName>
    <definedName name="_5_0__123Grap" hidden="1">#REF!</definedName>
    <definedName name="_6_0_S" localSheetId="1" hidden="1">#REF!</definedName>
    <definedName name="_6_0_S" hidden="1">#REF!</definedName>
    <definedName name="_6_123Grap" localSheetId="1" hidden="1">#REF!</definedName>
    <definedName name="_6_123Grap" hidden="1">#REF!</definedName>
    <definedName name="_8_123Grap" localSheetId="1" hidden="1">#REF!</definedName>
    <definedName name="_8_123Grap" hidden="1">#REF!</definedName>
    <definedName name="_8S" localSheetId="1" hidden="1">#REF!</definedName>
    <definedName name="_8S"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ist_Values" hidden="1">#REF!</definedName>
    <definedName name="_Fill" localSheetId="1" hidden="1">#REF!</definedName>
    <definedName name="_Fill" hidden="1">#REF!</definedName>
    <definedName name="_Key1" localSheetId="1" hidden="1">#REF!</definedName>
    <definedName name="_Key1" hidden="1">#REF!</definedName>
    <definedName name="_Key2" localSheetId="1" hidden="1">#REF!</definedName>
    <definedName name="_Key2" hidden="1">#REF!</definedName>
    <definedName name="_net1" localSheetId="1" hidden="1">{"NET",#N/A,FALSE,"401C11"}</definedName>
    <definedName name="_net1" hidden="1">{"NET",#N/A,FALSE,"401C11"}</definedName>
    <definedName name="_Order1" hidden="1">255</definedName>
    <definedName name="_Order2" hidden="1">255</definedName>
    <definedName name="_Sort" localSheetId="1" hidden="1">#REF!</definedName>
    <definedName name="_Sort" hidden="1">#REF!</definedName>
    <definedName name="a" localSheetId="1" hidden="1">{"CHARGE",#N/A,FALSE,"401C11"}</definedName>
    <definedName name="a" hidden="1">{"CHARGE",#N/A,FALSE,"401C11"}</definedName>
    <definedName name="aa" localSheetId="1" hidden="1">{"CHARGE",#N/A,FALSE,"401C11"}</definedName>
    <definedName name="aa" hidden="1">{"CHARGE",#N/A,FALSE,"401C11"}</definedName>
    <definedName name="aaa" localSheetId="1" hidden="1">{"CHARGE",#N/A,FALSE,"401C11"}</definedName>
    <definedName name="aaa" hidden="1">{"CHARGE",#N/A,FALSE,"401C11"}</definedName>
    <definedName name="aaaa" localSheetId="1" hidden="1">{"CHARGE",#N/A,FALSE,"401C11"}</definedName>
    <definedName name="aaaa" hidden="1">{"CHARGE",#N/A,FALSE,"401C11"}</definedName>
    <definedName name="abc" localSheetId="1" hidden="1">{"NET",#N/A,FALSE,"401C11"}</definedName>
    <definedName name="abc" hidden="1">{"NET",#N/A,FALSE,"401C11"}</definedName>
    <definedName name="adbr" localSheetId="1" hidden="1">{"CHARGE",#N/A,FALSE,"401C11"}</definedName>
    <definedName name="adbr" hidden="1">{"CHARGE",#N/A,FALSE,"401C11"}</definedName>
    <definedName name="b" localSheetId="1" hidden="1">{"CHARGE",#N/A,FALSE,"401C11"}</definedName>
    <definedName name="b" hidden="1">{"CHARGE",#N/A,FALSE,"401C11"}</definedName>
    <definedName name="B_NFIN_All">#REF!</definedName>
    <definedName name="BMGHIndex" hidden="1">"O"</definedName>
    <definedName name="BW_FIN_All">#REF!</definedName>
    <definedName name="BWW_FIN_All">#REF!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hange1" localSheetId="1" hidden="1">{"CHARGE",#N/A,FALSE,"401C11"}</definedName>
    <definedName name="change1" hidden="1">{"CHARGE",#N/A,FALSE,"401C11"}</definedName>
    <definedName name="charge" localSheetId="1" hidden="1">{"CHARGE",#N/A,FALSE,"401C11"}</definedName>
    <definedName name="charge" hidden="1">{"CHARGE",#N/A,FALSE,"401C11"}</definedName>
    <definedName name="ChK_Tol">#REF!</definedName>
    <definedName name="da" localSheetId="1" hidden="1">#REF!</definedName>
    <definedName name="da" hidden="1">#REF!</definedName>
    <definedName name="dog" localSheetId="1" hidden="1">{"NET",#N/A,FALSE,"401C11"}</definedName>
    <definedName name="dog" hidden="1">{"NET",#N/A,FALSE,"401C11"}</definedName>
    <definedName name="EV__LASTREFTIME__" hidden="1">40339.4799074074</definedName>
    <definedName name="Expired" hidden="1">FALSE</definedName>
    <definedName name="F" localSheetId="1">{"bal",#N/A,FALSE,"working papers";"income",#N/A,FALSE,"working papers"}</definedName>
    <definedName name="F" hidden="1">{"bal",#N/A,FALSE,"working papers";"income",#N/A,FALSE,"working papers"}</definedName>
    <definedName name="fdraf" localSheetId="1">{"bal",#N/A,FALSE,"working papers";"income",#N/A,FALSE,"working papers"}</definedName>
    <definedName name="fdraf" hidden="1">{"bal",#N/A,FALSE,"working papers";"income",#N/A,FALSE,"working papers"}</definedName>
    <definedName name="Fdraft" localSheetId="1">{"bal",#N/A,FALSE,"working papers";"income",#N/A,FALSE,"working papers"}</definedName>
    <definedName name="Fdraft" hidden="1">{"bal",#N/A,FALSE,"working papers";"income",#N/A,FALSE,"working papers"}</definedName>
    <definedName name="Foutput" localSheetId="1" hidden="1">#REF!</definedName>
    <definedName name="Foutput" hidden="1">#REF!</definedName>
    <definedName name="fsdfffd" localSheetId="1" hidden="1">#REF!</definedName>
    <definedName name="fsdfffd" hidden="1">#REF!</definedName>
    <definedName name="fsdfsd" localSheetId="1" hidden="1">#REF!</definedName>
    <definedName name="fsdfsd" hidden="1">#REF!</definedName>
    <definedName name="fsfds" localSheetId="1" hidden="1">#REF!</definedName>
    <definedName name="fsfds" hidden="1">#REF!</definedName>
    <definedName name="fsfsd" localSheetId="1" hidden="1">#REF!</definedName>
    <definedName name="fsfsd" hidden="1">#REF!</definedName>
    <definedName name="gfff" localSheetId="1" hidden="1">{"CHARGE",#N/A,FALSE,"401C11"}</definedName>
    <definedName name="gfff" hidden="1">{"CHARGE",#N/A,FALSE,"401C11"}</definedName>
    <definedName name="gross" localSheetId="1" hidden="1">{"GROSS",#N/A,FALSE,"401C11"}</definedName>
    <definedName name="gross" hidden="1">{"GROSS",#N/A,FALSE,"401C11"}</definedName>
    <definedName name="gross1" localSheetId="1" hidden="1">{"GROSS",#N/A,FALSE,"401C11"}</definedName>
    <definedName name="gross1" hidden="1">{"GROSS",#N/A,FALSE,"401C11"}</definedName>
    <definedName name="hasdfjklhklj" localSheetId="1" hidden="1">{"NET",#N/A,FALSE,"401C11"}</definedName>
    <definedName name="hasdfjklhklj" hidden="1">{"NET",#N/A,FALSE,"401C11"}</definedName>
    <definedName name="help" localSheetId="1" hidden="1">{"CHARGE",#N/A,FALSE,"401C11"}</definedName>
    <definedName name="help" hidden="1">{"CHARGE",#N/A,FALSE,"401C11"}</definedName>
    <definedName name="hghghhj" localSheetId="1" hidden="1">{"CHARGE",#N/A,FALSE,"401C11"}</definedName>
    <definedName name="hghghhj" hidden="1">{"CHARGE",#N/A,FALSE,"401C11"}</definedName>
    <definedName name="HTML_CodePage" hidden="1">1252</definedName>
    <definedName name="HTML_Control" localSheetId="1"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FELL" localSheetId="1" hidden="1">#REF!</definedName>
    <definedName name="JFELL" hidden="1">#REF!</definedName>
    <definedName name="new" localSheetId="1" hidden="1">{"bal",#N/A,FALSE,"working papers";"income",#N/A,FALSE,"working papers"}</definedName>
    <definedName name="new" hidden="1">{"bal",#N/A,FALSE,"working papers";"income",#N/A,FALSE,"working papers"}</definedName>
    <definedName name="OISIII" localSheetId="1" hidden="1">#REF!</definedName>
    <definedName name="OISIII" hidden="1">#REF!</definedName>
    <definedName name="Pct_Tol">#REF!</definedName>
    <definedName name="ProfileInps">#REF!</definedName>
    <definedName name="qfx" localSheetId="1" hidden="1">{"NET",#N/A,FALSE,"401C11"}</definedName>
    <definedName name="qfx" hidden="1">{"NET",#N/A,FALSE,"401C11"}</definedName>
    <definedName name="qwefqefa" localSheetId="1" hidden="1">#REF!</definedName>
    <definedName name="qwefqefa" hidden="1">#REF!</definedName>
    <definedName name="real" localSheetId="1" hidden="1">#REF!</definedName>
    <definedName name="real"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1">5</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ytry" localSheetId="1" hidden="1">{"NET",#N/A,FALSE,"401C11"}</definedName>
    <definedName name="rytry" hidden="1">{"NET",#N/A,FALSE,"401C11"}</definedName>
    <definedName name="SAPBEXrevision" hidden="1">1</definedName>
    <definedName name="SAPBEXsysID" hidden="1">"BWB"</definedName>
    <definedName name="SAPBEXwbID" hidden="1">"49ZLUKBQR0WG29D9LLI3IBIIT"</definedName>
    <definedName name="sort" localSheetId="1" hidden="1">#REF!</definedName>
    <definedName name="sort" hidden="1">#REF!</definedName>
    <definedName name="Table3.4" localSheetId="1" hidden="1">{"CHARGE",#N/A,FALSE,"401C11"}</definedName>
    <definedName name="Table3.4" hidden="1">{"CHARGE",#N/A,FALSE,"401C11"}</definedName>
    <definedName name="Test23" localSheetId="1" hidden="1">{"NET",#N/A,FALSE,"401C11"}</definedName>
    <definedName name="Test23" hidden="1">{"NET",#N/A,FALSE,"401C11"}</definedName>
    <definedName name="trdhtr" localSheetId="1" hidden="1">#REF!</definedName>
    <definedName name="trdhtr" hidden="1">#REF!</definedName>
    <definedName name="Trk_Tol">#REF!</definedName>
    <definedName name="wert" localSheetId="1" hidden="1">{"GROSS",#N/A,FALSE,"401C11"}</definedName>
    <definedName name="wert" hidden="1">{"GROSS",#N/A,FALSE,"401C11"}</definedName>
    <definedName name="wombat" localSheetId="1" hidden="1">#REF!</definedName>
    <definedName name="wombat" hidden="1">#REF!</definedName>
    <definedName name="wotsthis" localSheetId="1"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1" hidden="1">{"CHARGE",#N/A,FALSE,"401C11"}</definedName>
    <definedName name="wrn.CHARGE." hidden="1">{"CHARGE",#N/A,FALSE,"401C11"}</definedName>
    <definedName name="wrn.GROSS." localSheetId="1" hidden="1">{"GROSS",#N/A,FALSE,"401C11"}</definedName>
    <definedName name="wrn.GROSS." hidden="1">{"GROSS",#N/A,FALSE,"401C11"}</definedName>
    <definedName name="wrn.NET." localSheetId="1" hidden="1">{"NET",#N/A,FALSE,"401C11"}</definedName>
    <definedName name="wrn.NET." hidden="1">{"NET",#N/A,FALSE,"401C11"}</definedName>
    <definedName name="wrn.papersdraft" localSheetId="1">{"bal",#N/A,FALSE,"working papers";"income",#N/A,FALSE,"working papers"}</definedName>
    <definedName name="wrn.papersdraft" hidden="1">{"bal",#N/A,FALSE,"working papers";"income",#N/A,FALSE,"working papers"}</definedName>
    <definedName name="wrn.Print._.5._.and._.12." localSheetId="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1"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1">{"bal",#N/A,FALSE,"working papers";"income",#N/A,FALSE,"working papers"}</definedName>
    <definedName name="wrn.wpapers." hidden="1">{"bal",#N/A,FALSE,"working papers";"income",#N/A,FALSE,"working papers"}</definedName>
    <definedName name="xxx" localSheetId="1" hidden="1">{"CHARGE",#N/A,FALSE,"401C11"}</definedName>
    <definedName name="xxx" hidden="1">{"CHARGE",#N/A,FALSE,"401C11"}</definedName>
    <definedName name="yyy" localSheetId="1" hidden="1">{"GROSS",#N/A,FALSE,"401C11"}</definedName>
    <definedName name="yyy" hidden="1">{"GROSS",#N/A,FALSE,"401C11"}</definedName>
    <definedName name="zzz" localSheetId="1" hidden="1">{"NET",#N/A,FALSE,"401C11"}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 i="11" l="1"/>
  <c r="F53" i="11"/>
  <c r="F52" i="11"/>
  <c r="F51" i="11"/>
  <c r="F50" i="11"/>
  <c r="F49" i="11"/>
  <c r="F48" i="11"/>
  <c r="F47" i="11"/>
  <c r="F46" i="11"/>
  <c r="F45" i="11"/>
  <c r="F44" i="11"/>
  <c r="F43" i="11"/>
  <c r="F42" i="11"/>
  <c r="F41" i="11"/>
  <c r="F40" i="11"/>
  <c r="F39" i="11"/>
  <c r="F38" i="11"/>
  <c r="G40" i="48"/>
  <c r="G39" i="48"/>
  <c r="G38" i="48"/>
  <c r="G37" i="48"/>
  <c r="G36" i="48"/>
  <c r="G35" i="48"/>
  <c r="G34" i="48"/>
  <c r="G33" i="48"/>
  <c r="G32" i="48"/>
  <c r="G31" i="48"/>
  <c r="G30" i="48"/>
  <c r="G29" i="48"/>
  <c r="G28" i="48"/>
  <c r="G27" i="48"/>
  <c r="G26" i="48"/>
  <c r="G25" i="48"/>
  <c r="G24" i="48"/>
  <c r="G23" i="48"/>
  <c r="G22" i="48"/>
  <c r="G21" i="48"/>
  <c r="G20" i="48"/>
  <c r="G19" i="48"/>
  <c r="G18" i="48"/>
  <c r="G17" i="48"/>
  <c r="G16" i="48"/>
  <c r="G15" i="48"/>
  <c r="G14" i="48"/>
  <c r="G13" i="48"/>
  <c r="G12" i="48"/>
  <c r="G11" i="48"/>
  <c r="G10" i="48"/>
  <c r="G9" i="48"/>
  <c r="G8" i="48"/>
  <c r="G7" i="48"/>
  <c r="F44" i="19"/>
  <c r="D12" i="47"/>
  <c r="E76" i="11"/>
  <c r="E60" i="41"/>
  <c r="E7" i="41"/>
  <c r="E55" i="41" s="1"/>
  <c r="E8" i="41"/>
  <c r="E32" i="41" s="1"/>
  <c r="E9" i="41"/>
  <c r="E33" i="41" s="1"/>
  <c r="E10" i="41"/>
  <c r="E34" i="41" s="1"/>
  <c r="E11" i="41"/>
  <c r="E59" i="41" s="1"/>
  <c r="E12" i="41"/>
  <c r="E36" i="41" s="1"/>
  <c r="E13" i="41"/>
  <c r="E61" i="41" s="1"/>
  <c r="E14" i="41"/>
  <c r="E62" i="41" s="1"/>
  <c r="E15" i="41"/>
  <c r="E63" i="41" s="1"/>
  <c r="E16" i="41"/>
  <c r="E40" i="41" s="1"/>
  <c r="E17" i="41"/>
  <c r="E41" i="41" s="1"/>
  <c r="E18" i="41"/>
  <c r="E42" i="41" s="1"/>
  <c r="E19" i="41"/>
  <c r="E67" i="41" s="1"/>
  <c r="E20" i="41"/>
  <c r="E44" i="41" s="1"/>
  <c r="E21" i="41"/>
  <c r="E69" i="41" s="1"/>
  <c r="E22" i="41"/>
  <c r="E70" i="41" s="1"/>
  <c r="E6" i="41"/>
  <c r="E54" i="41" s="1"/>
  <c r="E43" i="41" l="1"/>
  <c r="E35" i="41"/>
  <c r="E68" i="41"/>
  <c r="E58" i="41"/>
  <c r="E57" i="41"/>
  <c r="E66" i="41"/>
  <c r="E65" i="41"/>
  <c r="E30" i="41"/>
  <c r="E39" i="41"/>
  <c r="E31" i="41"/>
  <c r="E64" i="41"/>
  <c r="E56" i="41"/>
  <c r="E46" i="41"/>
  <c r="E38" i="41"/>
  <c r="E45" i="41"/>
  <c r="E37" i="41"/>
  <c r="D21" i="47"/>
  <c r="D19" i="47"/>
  <c r="D15" i="47"/>
  <c r="D14" i="47"/>
  <c r="D13" i="47"/>
  <c r="D11" i="47"/>
  <c r="D10" i="47"/>
  <c r="D9" i="47"/>
  <c r="D8" i="47"/>
  <c r="D7" i="47"/>
  <c r="E61" i="11" l="1"/>
  <c r="E62" i="11"/>
  <c r="E27" i="19" s="1"/>
  <c r="E46" i="19" s="1"/>
  <c r="E63" i="11"/>
  <c r="E28" i="19" s="1"/>
  <c r="E47" i="19" s="1"/>
  <c r="E64" i="11"/>
  <c r="E65" i="11"/>
  <c r="E30" i="19" s="1"/>
  <c r="E49" i="19" s="1"/>
  <c r="E66" i="11"/>
  <c r="E31" i="19" s="1"/>
  <c r="E50" i="19" s="1"/>
  <c r="E67" i="11"/>
  <c r="E32" i="19" s="1"/>
  <c r="E51" i="19" s="1"/>
  <c r="E68" i="11"/>
  <c r="E33" i="19" s="1"/>
  <c r="E52" i="19" s="1"/>
  <c r="E69" i="11"/>
  <c r="E70" i="11"/>
  <c r="E35" i="19" s="1"/>
  <c r="E54" i="19" s="1"/>
  <c r="E71" i="11"/>
  <c r="E36" i="19" s="1"/>
  <c r="E55" i="19" s="1"/>
  <c r="E72" i="11"/>
  <c r="E73" i="11"/>
  <c r="E38" i="19" s="1"/>
  <c r="E57" i="19" s="1"/>
  <c r="E74" i="11"/>
  <c r="E39" i="19" s="1"/>
  <c r="E58" i="19" s="1"/>
  <c r="E75" i="11"/>
  <c r="E40" i="19" s="1"/>
  <c r="E59" i="19" s="1"/>
  <c r="E60" i="11"/>
  <c r="E25" i="19" s="1"/>
  <c r="E44" i="19" s="1"/>
  <c r="E39" i="11"/>
  <c r="E40" i="11"/>
  <c r="E41" i="11"/>
  <c r="E42" i="11"/>
  <c r="E43" i="11"/>
  <c r="E44" i="11"/>
  <c r="E45" i="11"/>
  <c r="E46" i="11"/>
  <c r="E47" i="11"/>
  <c r="E48" i="11"/>
  <c r="E49" i="11"/>
  <c r="E50" i="11"/>
  <c r="E51" i="11"/>
  <c r="E52" i="11"/>
  <c r="E53" i="11"/>
  <c r="E54" i="11"/>
  <c r="E38" i="11"/>
  <c r="C30" i="41"/>
  <c r="C50" i="41"/>
  <c r="C26" i="41"/>
  <c r="E32" i="18"/>
  <c r="E21" i="18"/>
  <c r="E8" i="19" s="1"/>
  <c r="B5" i="19"/>
  <c r="C7" i="41"/>
  <c r="C55" i="41" s="1"/>
  <c r="C8" i="41"/>
  <c r="C56" i="41" s="1"/>
  <c r="C9" i="41"/>
  <c r="C57" i="41" s="1"/>
  <c r="C10" i="41"/>
  <c r="C58" i="41" s="1"/>
  <c r="C11" i="41"/>
  <c r="C59" i="41" s="1"/>
  <c r="C12" i="41"/>
  <c r="C60" i="41" s="1"/>
  <c r="C13" i="41"/>
  <c r="C37" i="41" s="1"/>
  <c r="C14" i="41"/>
  <c r="C62" i="41" s="1"/>
  <c r="C15" i="41"/>
  <c r="C63" i="41" s="1"/>
  <c r="C16" i="41"/>
  <c r="C64" i="41" s="1"/>
  <c r="C17" i="41"/>
  <c r="C65" i="41" s="1"/>
  <c r="C18" i="41"/>
  <c r="C66" i="41" s="1"/>
  <c r="C19" i="41"/>
  <c r="C43" i="41" s="1"/>
  <c r="C20" i="41"/>
  <c r="C68" i="41" s="1"/>
  <c r="C21" i="41"/>
  <c r="C45" i="41" s="1"/>
  <c r="C22" i="41"/>
  <c r="C70" i="41" s="1"/>
  <c r="C6" i="41"/>
  <c r="C54" i="41" s="1"/>
  <c r="E26" i="19"/>
  <c r="E45" i="19" s="1"/>
  <c r="E29" i="19"/>
  <c r="E48" i="19" s="1"/>
  <c r="E34" i="19"/>
  <c r="E53" i="19" s="1"/>
  <c r="E37" i="19"/>
  <c r="E56" i="19" s="1"/>
  <c r="E41" i="19"/>
  <c r="E60" i="19" s="1"/>
  <c r="B24" i="19"/>
  <c r="D20" i="47" s="1"/>
  <c r="C46" i="41" l="1"/>
  <c r="C44" i="41"/>
  <c r="C38" i="41"/>
  <c r="C36" i="41"/>
  <c r="C35" i="41"/>
  <c r="C67" i="41"/>
  <c r="C34" i="41"/>
  <c r="C33" i="41"/>
  <c r="C31" i="41"/>
  <c r="C42" i="41"/>
  <c r="C41" i="41"/>
  <c r="C39" i="41"/>
  <c r="C61" i="41"/>
  <c r="C40" i="41"/>
  <c r="C32" i="41"/>
  <c r="C69" i="41"/>
  <c r="B28" i="40"/>
  <c r="B29" i="40"/>
  <c r="B27" i="40"/>
  <c r="G26" i="19"/>
  <c r="G27" i="19"/>
  <c r="G28" i="19"/>
  <c r="G29" i="19"/>
  <c r="G30" i="19"/>
  <c r="G31" i="19"/>
  <c r="G32" i="19"/>
  <c r="G33" i="19"/>
  <c r="G34" i="19"/>
  <c r="G35" i="19"/>
  <c r="G36" i="19"/>
  <c r="G37" i="19"/>
  <c r="G38" i="19"/>
  <c r="G39" i="19"/>
  <c r="G40" i="19"/>
  <c r="G41" i="19"/>
  <c r="G25" i="19"/>
  <c r="D20" i="40" l="1"/>
  <c r="D19" i="40"/>
  <c r="D18" i="40"/>
  <c r="D17" i="40"/>
  <c r="D16" i="40"/>
  <c r="D15" i="40"/>
  <c r="D14" i="40"/>
  <c r="D13" i="40"/>
  <c r="D12" i="40"/>
  <c r="D11" i="40"/>
  <c r="D10" i="40"/>
  <c r="D9" i="40"/>
  <c r="D8" i="40"/>
  <c r="D7" i="40"/>
  <c r="D6" i="40"/>
  <c r="D5" i="40"/>
  <c r="D4" i="40"/>
  <c r="B20" i="40"/>
  <c r="B19" i="40"/>
  <c r="B18" i="40"/>
  <c r="B17" i="40"/>
  <c r="B16" i="40"/>
  <c r="B15" i="40"/>
  <c r="B14" i="40"/>
  <c r="B13" i="40"/>
  <c r="B12" i="40"/>
  <c r="B11" i="40"/>
  <c r="B10" i="40"/>
  <c r="B9" i="40"/>
  <c r="B8" i="40"/>
  <c r="B7" i="40"/>
  <c r="B6" i="40"/>
  <c r="B5" i="40"/>
  <c r="B4" i="40"/>
  <c r="J23" i="17" l="1"/>
  <c r="A1" i="47" l="1"/>
  <c r="A1" i="46" l="1"/>
  <c r="A1" i="45" l="1"/>
  <c r="G7" i="19" l="1"/>
  <c r="G8" i="19"/>
  <c r="A1" i="43"/>
  <c r="C6" i="40" l="1"/>
  <c r="L81" i="11"/>
  <c r="L6" i="18" s="1"/>
  <c r="F27" i="19"/>
  <c r="F46" i="19" s="1"/>
  <c r="D8" i="41"/>
  <c r="L82" i="11"/>
  <c r="A1" i="40"/>
  <c r="A1" i="41"/>
  <c r="D50" i="41"/>
  <c r="D26" i="41"/>
  <c r="L6" i="17" l="1"/>
  <c r="L12" i="17" s="1"/>
  <c r="D56" i="41"/>
  <c r="L11" i="18" s="1"/>
  <c r="D32" i="41"/>
  <c r="L10" i="18" s="1"/>
  <c r="C28" i="40"/>
  <c r="C29" i="40"/>
  <c r="C37" i="40" s="1"/>
  <c r="F16" i="17" s="1"/>
  <c r="C27" i="40"/>
  <c r="M23" i="17"/>
  <c r="N23" i="17"/>
  <c r="O23" i="17"/>
  <c r="R23" i="17"/>
  <c r="U23" i="17"/>
  <c r="V23" i="17"/>
  <c r="W23" i="17"/>
  <c r="X23" i="17"/>
  <c r="Y23" i="17"/>
  <c r="Z23" i="17"/>
  <c r="L23" i="17"/>
  <c r="P23" i="17"/>
  <c r="S23" i="17"/>
  <c r="T23" i="17"/>
  <c r="Q23" i="17"/>
  <c r="K23" i="17"/>
  <c r="D19" i="41" l="1"/>
  <c r="F38" i="19" l="1"/>
  <c r="F57" i="19" s="1"/>
  <c r="D67" i="41"/>
  <c r="W11" i="18" s="1"/>
  <c r="D43" i="41"/>
  <c r="W10" i="18" s="1"/>
  <c r="C31" i="40" l="1"/>
  <c r="C20" i="40" l="1"/>
  <c r="C19" i="40"/>
  <c r="C18" i="40"/>
  <c r="C17" i="40"/>
  <c r="C16" i="40"/>
  <c r="C15" i="40"/>
  <c r="C14" i="40"/>
  <c r="C13" i="40"/>
  <c r="C12" i="40"/>
  <c r="C11" i="40"/>
  <c r="C10" i="40"/>
  <c r="C9" i="40"/>
  <c r="C8" i="40"/>
  <c r="C7" i="40"/>
  <c r="C5" i="40"/>
  <c r="F26" i="11" l="1"/>
  <c r="F25" i="11"/>
  <c r="F13" i="17" s="1"/>
  <c r="C4" i="40"/>
  <c r="C23" i="40" l="1"/>
  <c r="C22" i="40"/>
  <c r="D17" i="41"/>
  <c r="F36" i="19"/>
  <c r="F55" i="19" s="1"/>
  <c r="F28" i="19"/>
  <c r="F47" i="19" s="1"/>
  <c r="D9" i="41"/>
  <c r="F35" i="19"/>
  <c r="F54" i="19" s="1"/>
  <c r="D16" i="41"/>
  <c r="F39" i="19"/>
  <c r="F58" i="19" s="1"/>
  <c r="D20" i="41"/>
  <c r="F34" i="19"/>
  <c r="F53" i="19" s="1"/>
  <c r="D15" i="41"/>
  <c r="F25" i="19"/>
  <c r="D6" i="41"/>
  <c r="F37" i="19"/>
  <c r="F56" i="19" s="1"/>
  <c r="D18" i="41"/>
  <c r="D14" i="41"/>
  <c r="F33" i="19"/>
  <c r="F52" i="19" s="1"/>
  <c r="F41" i="19"/>
  <c r="F60" i="19" s="1"/>
  <c r="D22" i="41"/>
  <c r="D70" i="41" s="1"/>
  <c r="F32" i="19"/>
  <c r="F51" i="19" s="1"/>
  <c r="D13" i="41"/>
  <c r="F40" i="19"/>
  <c r="F59" i="19" s="1"/>
  <c r="D21" i="41"/>
  <c r="F31" i="19"/>
  <c r="F50" i="19" s="1"/>
  <c r="D12" i="41"/>
  <c r="F26" i="19"/>
  <c r="F45" i="19" s="1"/>
  <c r="D7" i="41"/>
  <c r="F30" i="19"/>
  <c r="F49" i="19" s="1"/>
  <c r="D11" i="41"/>
  <c r="F29" i="19"/>
  <c r="F48" i="19" s="1"/>
  <c r="D10" i="41"/>
  <c r="A1" i="27"/>
  <c r="D37" i="41" l="1"/>
  <c r="Q10" i="18" s="1"/>
  <c r="D61" i="41"/>
  <c r="Q11" i="18" s="1"/>
  <c r="D68" i="41"/>
  <c r="X11" i="18" s="1"/>
  <c r="D44" i="41"/>
  <c r="X10" i="18" s="1"/>
  <c r="D34" i="41"/>
  <c r="N10" i="18" s="1"/>
  <c r="D58" i="41"/>
  <c r="N11" i="18" s="1"/>
  <c r="Z11" i="18"/>
  <c r="D46" i="41"/>
  <c r="Z10" i="18" s="1"/>
  <c r="D40" i="41"/>
  <c r="T10" i="18" s="1"/>
  <c r="D64" i="41"/>
  <c r="T11" i="18" s="1"/>
  <c r="D45" i="41"/>
  <c r="Y10" i="18" s="1"/>
  <c r="D69" i="41"/>
  <c r="Y11" i="18" s="1"/>
  <c r="D33" i="41"/>
  <c r="M10" i="18" s="1"/>
  <c r="D57" i="41"/>
  <c r="M11" i="18" s="1"/>
  <c r="D60" i="41"/>
  <c r="P11" i="18" s="1"/>
  <c r="D36" i="41"/>
  <c r="P10" i="18" s="1"/>
  <c r="D30" i="41"/>
  <c r="J10" i="18" s="1"/>
  <c r="D54" i="41"/>
  <c r="J11" i="18" s="1"/>
  <c r="D63" i="41"/>
  <c r="S11" i="18" s="1"/>
  <c r="D39" i="41"/>
  <c r="S10" i="18" s="1"/>
  <c r="D59" i="41"/>
  <c r="O11" i="18" s="1"/>
  <c r="D35" i="41"/>
  <c r="O10" i="18" s="1"/>
  <c r="D62" i="41"/>
  <c r="R11" i="18" s="1"/>
  <c r="D38" i="41"/>
  <c r="R10" i="18" s="1"/>
  <c r="D31" i="41"/>
  <c r="K10" i="18" s="1"/>
  <c r="D55" i="41"/>
  <c r="K11" i="18" s="1"/>
  <c r="D42" i="41"/>
  <c r="V10" i="18" s="1"/>
  <c r="D66" i="41"/>
  <c r="V11" i="18" s="1"/>
  <c r="D41" i="41"/>
  <c r="U10" i="18" s="1"/>
  <c r="D65" i="41"/>
  <c r="U11" i="18" s="1"/>
  <c r="E19" i="18"/>
  <c r="L20" i="17" l="1"/>
  <c r="L26" i="17" s="1"/>
  <c r="L8" i="18" s="1"/>
  <c r="L9" i="18" s="1"/>
  <c r="L13" i="18" s="1"/>
  <c r="F21" i="18" s="1"/>
  <c r="F8" i="19" s="1"/>
  <c r="L19" i="17"/>
  <c r="G6" i="19" l="1"/>
  <c r="G9" i="19"/>
  <c r="G10" i="19"/>
  <c r="G11" i="19"/>
  <c r="G12" i="19"/>
  <c r="G13" i="19"/>
  <c r="G14" i="19"/>
  <c r="G15" i="19"/>
  <c r="G16" i="19"/>
  <c r="G17" i="19"/>
  <c r="G18" i="19"/>
  <c r="G19" i="19"/>
  <c r="G20" i="19"/>
  <c r="G21" i="19"/>
  <c r="G22" i="19"/>
  <c r="A1" i="19"/>
  <c r="C21" i="47" s="1"/>
  <c r="E20" i="18"/>
  <c r="E22" i="18"/>
  <c r="E23" i="18"/>
  <c r="E24" i="18"/>
  <c r="E25" i="18"/>
  <c r="E26" i="18"/>
  <c r="E27" i="18"/>
  <c r="E28" i="18"/>
  <c r="E29" i="18"/>
  <c r="E30" i="18"/>
  <c r="E31" i="18"/>
  <c r="E33" i="18"/>
  <c r="E34" i="18"/>
  <c r="E35" i="18"/>
  <c r="E6" i="19"/>
  <c r="G6" i="18"/>
  <c r="E6" i="18"/>
  <c r="G5" i="18"/>
  <c r="E5" i="18"/>
  <c r="A1" i="18"/>
  <c r="G6" i="17"/>
  <c r="G16" i="17" s="1"/>
  <c r="E6" i="17"/>
  <c r="E12" i="17" s="1"/>
  <c r="G5" i="17"/>
  <c r="E5" i="17"/>
  <c r="Z80" i="11"/>
  <c r="Z5" i="17" s="1"/>
  <c r="Y80" i="11"/>
  <c r="Y81" i="11" s="1"/>
  <c r="Y6" i="18" s="1"/>
  <c r="X80" i="11"/>
  <c r="X81" i="11" s="1"/>
  <c r="X6" i="18" s="1"/>
  <c r="W80" i="11"/>
  <c r="W5" i="18" s="1"/>
  <c r="V80" i="11"/>
  <c r="V5" i="17" s="1"/>
  <c r="U80" i="11"/>
  <c r="U81" i="11" s="1"/>
  <c r="U6" i="18" s="1"/>
  <c r="T80" i="11"/>
  <c r="T5" i="17" s="1"/>
  <c r="S80" i="11"/>
  <c r="S5" i="18" s="1"/>
  <c r="R80" i="11"/>
  <c r="Q80" i="11"/>
  <c r="P80" i="11"/>
  <c r="P5" i="17" s="1"/>
  <c r="O80" i="11"/>
  <c r="O5" i="18" s="1"/>
  <c r="N80" i="11"/>
  <c r="N5" i="17" s="1"/>
  <c r="M80" i="11"/>
  <c r="M81" i="11" s="1"/>
  <c r="M6" i="18" s="1"/>
  <c r="K80" i="11"/>
  <c r="K5" i="18" s="1"/>
  <c r="J80" i="11"/>
  <c r="J82" i="11" l="1"/>
  <c r="J81" i="11"/>
  <c r="C19" i="47"/>
  <c r="C20" i="47"/>
  <c r="E19" i="19"/>
  <c r="E15" i="19"/>
  <c r="E11" i="19"/>
  <c r="E7" i="19"/>
  <c r="E20" i="19"/>
  <c r="E16" i="19"/>
  <c r="E22" i="19"/>
  <c r="E18" i="19"/>
  <c r="E14" i="19"/>
  <c r="E10" i="19"/>
  <c r="E21" i="19"/>
  <c r="E17" i="19"/>
  <c r="E13" i="19"/>
  <c r="E9" i="19"/>
  <c r="R5" i="17"/>
  <c r="R82" i="11"/>
  <c r="J5" i="17"/>
  <c r="E12" i="19"/>
  <c r="Z5" i="18"/>
  <c r="J5" i="18"/>
  <c r="R5" i="18"/>
  <c r="T81" i="11"/>
  <c r="T6" i="18" s="1"/>
  <c r="X5" i="17"/>
  <c r="P81" i="11"/>
  <c r="P6" i="18" s="1"/>
  <c r="N5" i="18"/>
  <c r="V5" i="18"/>
  <c r="Q5" i="18"/>
  <c r="Q5" i="17"/>
  <c r="U5" i="18"/>
  <c r="U5" i="17"/>
  <c r="Q81" i="11"/>
  <c r="Q6" i="18" s="1"/>
  <c r="M5" i="18"/>
  <c r="M5" i="17"/>
  <c r="Y5" i="18"/>
  <c r="Y5" i="17"/>
  <c r="P5" i="18"/>
  <c r="T5" i="18"/>
  <c r="X5" i="18"/>
  <c r="W81" i="11"/>
  <c r="W6" i="18" s="1"/>
  <c r="S81" i="11"/>
  <c r="S6" i="18" s="1"/>
  <c r="O81" i="11"/>
  <c r="O6" i="18" s="1"/>
  <c r="K81" i="11"/>
  <c r="K6" i="18" s="1"/>
  <c r="W5" i="17"/>
  <c r="S5" i="17"/>
  <c r="O5" i="17"/>
  <c r="K5" i="17"/>
  <c r="Z81" i="11"/>
  <c r="V81" i="11"/>
  <c r="R81" i="11"/>
  <c r="N81" i="11"/>
  <c r="G12" i="17"/>
  <c r="Y6" i="17"/>
  <c r="X6" i="17"/>
  <c r="U6" i="17"/>
  <c r="M6" i="17"/>
  <c r="M12" i="17" s="1"/>
  <c r="M20" i="17" s="1"/>
  <c r="U12" i="17" l="1"/>
  <c r="X12" i="17"/>
  <c r="Y12" i="17"/>
  <c r="S6" i="17"/>
  <c r="T6" i="17"/>
  <c r="Q6" i="17"/>
  <c r="O6" i="17"/>
  <c r="W6" i="17"/>
  <c r="K6" i="17"/>
  <c r="P6" i="17"/>
  <c r="N6" i="17"/>
  <c r="N6" i="18"/>
  <c r="J6" i="17"/>
  <c r="J6" i="18"/>
  <c r="Z6" i="17"/>
  <c r="Z6" i="18"/>
  <c r="R6" i="17"/>
  <c r="R6" i="18"/>
  <c r="V6" i="17"/>
  <c r="V6" i="18"/>
  <c r="Z7" i="17" l="1"/>
  <c r="Q7" i="17"/>
  <c r="L7" i="17"/>
  <c r="T7" i="17"/>
  <c r="M7" i="17"/>
  <c r="S7" i="17"/>
  <c r="P7" i="17"/>
  <c r="X7" i="17"/>
  <c r="O7" i="17"/>
  <c r="V7" i="17"/>
  <c r="R7" i="17"/>
  <c r="U7" i="17"/>
  <c r="N7" i="17"/>
  <c r="K7" i="17"/>
  <c r="W7" i="17"/>
  <c r="Y7" i="17"/>
  <c r="M19" i="17"/>
  <c r="M26" i="17"/>
  <c r="M8" i="18" s="1"/>
  <c r="M9" i="18" s="1"/>
  <c r="M13" i="18" s="1"/>
  <c r="F22" i="18" s="1"/>
  <c r="Y20" i="17"/>
  <c r="Y26" i="17" s="1"/>
  <c r="Y8" i="18" s="1"/>
  <c r="Y9" i="18" s="1"/>
  <c r="Y13" i="18" s="1"/>
  <c r="F34" i="18" s="1"/>
  <c r="Y19" i="17"/>
  <c r="X19" i="17"/>
  <c r="X20" i="17"/>
  <c r="X26" i="17" s="1"/>
  <c r="X8" i="18" s="1"/>
  <c r="X9" i="18" s="1"/>
  <c r="X13" i="18" s="1"/>
  <c r="F33" i="18" s="1"/>
  <c r="U19" i="17"/>
  <c r="U20" i="17"/>
  <c r="U26" i="17" s="1"/>
  <c r="U8" i="18" s="1"/>
  <c r="U9" i="18" s="1"/>
  <c r="U13" i="18" s="1"/>
  <c r="F30" i="18" s="1"/>
  <c r="J12" i="17"/>
  <c r="Q12" i="17"/>
  <c r="Q19" i="17" s="1"/>
  <c r="O12" i="17"/>
  <c r="O19" i="17" s="1"/>
  <c r="K12" i="17"/>
  <c r="T12" i="17"/>
  <c r="V12" i="17"/>
  <c r="Z12" i="17"/>
  <c r="N12" i="17"/>
  <c r="S12" i="17"/>
  <c r="R12" i="17"/>
  <c r="P12" i="17"/>
  <c r="W12" i="17"/>
  <c r="J7" i="17"/>
  <c r="J19" i="17" l="1"/>
  <c r="J20" i="17"/>
  <c r="J26" i="17" s="1"/>
  <c r="O20" i="17"/>
  <c r="O26" i="17" s="1"/>
  <c r="O8" i="18" s="1"/>
  <c r="O9" i="18" s="1"/>
  <c r="O13" i="18" s="1"/>
  <c r="F24" i="18" s="1"/>
  <c r="R19" i="17"/>
  <c r="R20" i="17"/>
  <c r="R26" i="17" s="1"/>
  <c r="R8" i="18" s="1"/>
  <c r="R9" i="18" s="1"/>
  <c r="R13" i="18" s="1"/>
  <c r="F27" i="18" s="1"/>
  <c r="S20" i="17"/>
  <c r="S26" i="17" s="1"/>
  <c r="S8" i="18" s="1"/>
  <c r="S9" i="18" s="1"/>
  <c r="S13" i="18" s="1"/>
  <c r="F28" i="18" s="1"/>
  <c r="S19" i="17"/>
  <c r="N19" i="17"/>
  <c r="N20" i="17"/>
  <c r="N26" i="17" s="1"/>
  <c r="N8" i="18" s="1"/>
  <c r="N9" i="18" s="1"/>
  <c r="N13" i="18" s="1"/>
  <c r="F23" i="18" s="1"/>
  <c r="Q20" i="17"/>
  <c r="Q26" i="17" s="1"/>
  <c r="Q8" i="18" s="1"/>
  <c r="Q9" i="18" s="1"/>
  <c r="Q13" i="18" s="1"/>
  <c r="F26" i="18" s="1"/>
  <c r="Z19" i="17"/>
  <c r="Z20" i="17"/>
  <c r="Z26" i="17" s="1"/>
  <c r="Z8" i="18" s="1"/>
  <c r="Z9" i="18" s="1"/>
  <c r="Z13" i="18" s="1"/>
  <c r="F35" i="18" s="1"/>
  <c r="V20" i="17"/>
  <c r="V26" i="17" s="1"/>
  <c r="V8" i="18" s="1"/>
  <c r="V9" i="18" s="1"/>
  <c r="V13" i="18" s="1"/>
  <c r="F31" i="18" s="1"/>
  <c r="V19" i="17"/>
  <c r="W20" i="17"/>
  <c r="W26" i="17" s="1"/>
  <c r="W8" i="18" s="1"/>
  <c r="W9" i="18" s="1"/>
  <c r="W13" i="18" s="1"/>
  <c r="F32" i="18" s="1"/>
  <c r="W19" i="17"/>
  <c r="P19" i="17"/>
  <c r="P20" i="17"/>
  <c r="P26" i="17" s="1"/>
  <c r="P8" i="18" s="1"/>
  <c r="P9" i="18" s="1"/>
  <c r="P13" i="18" s="1"/>
  <c r="F25" i="18" s="1"/>
  <c r="T20" i="17"/>
  <c r="T26" i="17" s="1"/>
  <c r="T8" i="18" s="1"/>
  <c r="T9" i="18" s="1"/>
  <c r="T13" i="18" s="1"/>
  <c r="F29" i="18" s="1"/>
  <c r="T19" i="17"/>
  <c r="K19" i="17"/>
  <c r="K20" i="17"/>
  <c r="K26" i="17" s="1"/>
  <c r="K8" i="18" s="1"/>
  <c r="K9" i="18" s="1"/>
  <c r="K13" i="18" s="1"/>
  <c r="F20" i="18" s="1"/>
  <c r="A1" i="17"/>
  <c r="J8" i="18" l="1"/>
  <c r="J9" i="18" s="1"/>
  <c r="J13" i="18" s="1"/>
  <c r="F19" i="18" s="1"/>
  <c r="K82" i="11"/>
  <c r="S82" i="11"/>
  <c r="W82" i="11"/>
  <c r="O82" i="11"/>
  <c r="X82" i="11"/>
  <c r="P82" i="11"/>
  <c r="T82" i="11"/>
  <c r="V82" i="11"/>
  <c r="Q82" i="11"/>
  <c r="U82" i="11"/>
  <c r="M82" i="11"/>
  <c r="N82" i="11"/>
  <c r="Y82" i="11"/>
  <c r="Z82" i="11"/>
  <c r="A1" i="11" l="1"/>
  <c r="C7" i="47" l="1"/>
  <c r="C15" i="47"/>
  <c r="C14" i="47"/>
  <c r="C13" i="47"/>
  <c r="C12" i="47"/>
  <c r="C11" i="47"/>
  <c r="C10" i="47"/>
  <c r="C9" i="47"/>
  <c r="C8" i="47"/>
  <c r="F21" i="19"/>
  <c r="F10" i="19"/>
  <c r="F15" i="19"/>
  <c r="F13" i="19"/>
  <c r="F20" i="19"/>
  <c r="F11" i="19"/>
  <c r="F18" i="19"/>
  <c r="F7" i="19"/>
  <c r="F16" i="19"/>
  <c r="F12" i="19"/>
  <c r="F14" i="19" l="1"/>
  <c r="F19" i="19"/>
  <c r="F17" i="19"/>
  <c r="F9" i="19"/>
  <c r="F22" i="19"/>
  <c r="F6" i="19"/>
</calcChain>
</file>

<file path=xl/sharedStrings.xml><?xml version="1.0" encoding="utf-8"?>
<sst xmlns="http://schemas.openxmlformats.org/spreadsheetml/2006/main" count="654" uniqueCount="294">
  <si>
    <t>FOUNTAIN_INSTANCE_URL</t>
  </si>
  <si>
    <t>FountainLive</t>
  </si>
  <si>
    <t>externalModelId</t>
  </si>
  <si>
    <t>EXTERNAL_MODEL_NAME</t>
  </si>
  <si>
    <t>PR24R06-Customer-measure-of-experience-C</t>
  </si>
  <si>
    <t>EXTERNAL_MODEL_CODE</t>
  </si>
  <si>
    <t>EXTMDL_9099</t>
  </si>
  <si>
    <t>EXTERNAL_MODEL_FAMILY</t>
  </si>
  <si>
    <t>EXTERNAL</t>
  </si>
  <si>
    <t>companyId</t>
  </si>
  <si>
    <t>F_Inputs_Report_ID</t>
  </si>
  <si>
    <t>F_Inputs_TEAM</t>
  </si>
  <si>
    <t>IPL</t>
  </si>
  <si>
    <t>F_Inputs_USER</t>
  </si>
  <si>
    <t>OFWAT\Eoin.Donnelly</t>
  </si>
  <si>
    <t>F_Inputs_NAME</t>
  </si>
  <si>
    <t>Measure of Experience ODI Rates</t>
  </si>
  <si>
    <t>F_Inputs_TITLE</t>
  </si>
  <si>
    <t>inputRunId</t>
  </si>
  <si>
    <t>tagId</t>
  </si>
  <si>
    <t>inputSheetLastUpdated</t>
  </si>
  <si>
    <t>02 Apr 2026 14:21:32</t>
  </si>
  <si>
    <t>PR24 Reconciliation Customer Measure of Experience C-MeX</t>
  </si>
  <si>
    <t>Model code</t>
  </si>
  <si>
    <t>PR24R06</t>
  </si>
  <si>
    <t>Version number:</t>
  </si>
  <si>
    <t>File name:</t>
  </si>
  <si>
    <t>PR24R06 Customer measure of experience C-MeX reconciliation</t>
  </si>
  <si>
    <t>Date:</t>
  </si>
  <si>
    <t>For enquiries please contact:</t>
  </si>
  <si>
    <t xml:space="preserve">PR24@ofwat.gov.uk </t>
  </si>
  <si>
    <t>END</t>
  </si>
  <si>
    <t>COVER SHEETS</t>
  </si>
  <si>
    <t>INPUTS</t>
  </si>
  <si>
    <t>CALCULATIONS</t>
  </si>
  <si>
    <t>OUTPUTS</t>
  </si>
  <si>
    <t>DOCUMENTATION AND QUALITY CONTROL</t>
  </si>
  <si>
    <t>Documentation</t>
  </si>
  <si>
    <t>Quality Control</t>
  </si>
  <si>
    <t>Cover</t>
  </si>
  <si>
    <t>Inputs</t>
  </si>
  <si>
    <t>Calculating PCL</t>
  </si>
  <si>
    <t>Outputs</t>
  </si>
  <si>
    <t>FAST</t>
  </si>
  <si>
    <t>Change log</t>
  </si>
  <si>
    <t>Front cover</t>
  </si>
  <si>
    <t>Required inputs for the calculation of C-MeX performance payments:
- C-MeX performance scores by company (split by CES and CSS)
- UKCSI input data (UKCSI all company average, UKCSI water company average, UKCSI water sector standard deviation)
- Ofwat constant policy inputs as set out in the PR24 Final Determination (component weightings, caps and collars and gearing)
- Company regulatory capital values
- ODI rate values, by company. As set out in the PR24 Final Determinations</t>
  </si>
  <si>
    <t xml:space="preserve">Calculates the annual C-MeX performance benchmark (PCL). 
This is based on C-MeX and UKCSI input data.
</t>
  </si>
  <si>
    <t>Presents each company's revenue adjustment which will be applied by the PR24 in-period adjustments model for outcome delivery incentives (ODIs). Presents the RE adjustment.</t>
  </si>
  <si>
    <t>Cap collar</t>
  </si>
  <si>
    <t xml:space="preserve">Calculates the cap and collar values in £m for each company.
</t>
  </si>
  <si>
    <t>Payments pre cap collar</t>
  </si>
  <si>
    <t>Calculates each company's outperformance or underperformance payments based on each company's performance (compared to the performance benchmark) and ODI rate. This calculation is before caps and collars are applied.</t>
  </si>
  <si>
    <t>Payments post cap collar</t>
  </si>
  <si>
    <t xml:space="preserve">Calculates each company's outperformance or underperformance payments based on each company's performance (compared to the performance benchmark) and ODI rate. This calculation is after caps and collars are applied. </t>
  </si>
  <si>
    <t>Cell / Row / Column colour</t>
  </si>
  <si>
    <t>Font</t>
  </si>
  <si>
    <t>Fill</t>
  </si>
  <si>
    <t>Font colour</t>
  </si>
  <si>
    <t>Ofwat second blue text (no shade)</t>
  </si>
  <si>
    <t>Imported from another sheet/section</t>
  </si>
  <si>
    <t>Calibri 10 pt – Ofwat second blue 100%</t>
  </si>
  <si>
    <t>n/a</t>
  </si>
  <si>
    <t>(R=0, G=113, B=206)</t>
  </si>
  <si>
    <t>Ofwat red text (no shade)</t>
  </si>
  <si>
    <t>Exported to another sheet/section *</t>
  </si>
  <si>
    <t>Calibri 10 pt – Ofwat red 100%</t>
  </si>
  <si>
    <t>(R=214, G=0, B=55)</t>
  </si>
  <si>
    <t>Black text (no shade)</t>
  </si>
  <si>
    <t>Neither imported nor exported</t>
  </si>
  <si>
    <t>Calibri 10 pt – black</t>
  </si>
  <si>
    <t>* Except from input sheets (sheets with 'Inp' prefix)</t>
  </si>
  <si>
    <t>* Except to track sheet</t>
  </si>
  <si>
    <t>Ofwat dark green (no shade)</t>
  </si>
  <si>
    <t>Calibri 10 pt – Ofwat dark green 100%</t>
  </si>
  <si>
    <t>(R=0, G=105, B=56)</t>
  </si>
  <si>
    <t>Font and shade combinations</t>
  </si>
  <si>
    <t>Black text + light yellow shade</t>
  </si>
  <si>
    <t>Ofwat yellow 50%</t>
  </si>
  <si>
    <t>(R=255, G=219, B=142)</t>
  </si>
  <si>
    <t>Black text + light grey shade on ENTIRE row</t>
  </si>
  <si>
    <t xml:space="preserve">Within-worksheet counter-flow </t>
  </si>
  <si>
    <t>Ofwat grey 33%</t>
  </si>
  <si>
    <t>(R=204, G=204, B=206)</t>
  </si>
  <si>
    <t>Ofwat second blue text + light grey shade</t>
  </si>
  <si>
    <t xml:space="preserve">Between-worksheet counter-flow </t>
  </si>
  <si>
    <t>Light blue</t>
  </si>
  <si>
    <t>Stored/dead/hard coded outputs</t>
  </si>
  <si>
    <t>Ofwat light blue 100%</t>
  </si>
  <si>
    <t>(R=185, G=217, B=236)</t>
  </si>
  <si>
    <t>White text (Franklin Gothic Demi) + Ofwat purple shade</t>
  </si>
  <si>
    <t>Warning text</t>
  </si>
  <si>
    <t>Calibri 10 pt – white</t>
  </si>
  <si>
    <t>Ofwat purple 100%</t>
  </si>
  <si>
    <t>(R=148, G=54, B=141)</t>
  </si>
  <si>
    <t>Conditional formatting for error checks*</t>
  </si>
  <si>
    <t>Ofwat green 100%</t>
  </si>
  <si>
    <t>(R=98, G=167, B=15)</t>
  </si>
  <si>
    <t>* returns green when value is zero. For all other values it returns red</t>
  </si>
  <si>
    <t>Other</t>
  </si>
  <si>
    <t>Empty cell with light grey shade</t>
  </si>
  <si>
    <t>Empty cells being referenced/used</t>
  </si>
  <si>
    <t>Entire row/column with blue text + Ofwat light blue shade</t>
  </si>
  <si>
    <t>Section separator</t>
  </si>
  <si>
    <t>Calibri 10 pt – second blue 100%</t>
  </si>
  <si>
    <t>Ofwat light blue 50%</t>
  </si>
  <si>
    <t>(R-0, G=113, B=206)</t>
  </si>
  <si>
    <t>(R=220, G=236, B=245)</t>
  </si>
  <si>
    <t>Checks and administration</t>
  </si>
  <si>
    <t>Lemon shade</t>
  </si>
  <si>
    <t>Values or logic to be reviewed/discussed</t>
  </si>
  <si>
    <t>Ofwat lemon</t>
  </si>
  <si>
    <t>(R = 226, G = 231, B = 104)</t>
  </si>
  <si>
    <t>Worksheet tab colour coding</t>
  </si>
  <si>
    <t>Ofwat yellow – 50%</t>
  </si>
  <si>
    <t>Input sheets</t>
  </si>
  <si>
    <t>(R = 255, G = 219, B = 142)</t>
  </si>
  <si>
    <t>Ofwat grey – 33%</t>
  </si>
  <si>
    <t>Documentation and calculation cheets</t>
  </si>
  <si>
    <t>(R = 204, G = 204, B = 206)</t>
  </si>
  <si>
    <t>Second blue – 66%</t>
  </si>
  <si>
    <t>Cached results sheets</t>
  </si>
  <si>
    <t>Second blue 66%</t>
  </si>
  <si>
    <t>(R = 87, G = 161, B = 223)</t>
  </si>
  <si>
    <t>Ofwat purple – 66%</t>
  </si>
  <si>
    <t>Quality control</t>
  </si>
  <si>
    <t>Ofwat purple 66%</t>
  </si>
  <si>
    <t>(R = 185, G = 123, B = 180)</t>
  </si>
  <si>
    <t>Ofwat yellow – 100%</t>
  </si>
  <si>
    <t>Temporary</t>
  </si>
  <si>
    <t>Ofwat yellow 100%</t>
  </si>
  <si>
    <t>(R = 255, G = 184, B = 29)</t>
  </si>
  <si>
    <t>Ofwat green – 66%</t>
  </si>
  <si>
    <t>Ofwat green 66%</t>
  </si>
  <si>
    <t>(R = 152, G = 197, B = 97)</t>
  </si>
  <si>
    <t>Customer measure of experience (C-MeX)</t>
  </si>
  <si>
    <t>#</t>
  </si>
  <si>
    <t>Worksheet</t>
  </si>
  <si>
    <t>Input</t>
  </si>
  <si>
    <t>Description</t>
  </si>
  <si>
    <t>Source</t>
  </si>
  <si>
    <t>Units</t>
  </si>
  <si>
    <t>Annual C-MeX scores for each company</t>
  </si>
  <si>
    <t>Company’s APR. Table 3B</t>
  </si>
  <si>
    <t>Agent Number, to two decimal places</t>
  </si>
  <si>
    <t>Average of the all-sector UKCSI scores from the relevant UKCSI release</t>
  </si>
  <si>
    <t xml:space="preserve">UKCSI/Ofwat </t>
  </si>
  <si>
    <t>Number, to two decimal places</t>
  </si>
  <si>
    <t>Average of the water company UKCSI scores from the relevant UKCSI release</t>
  </si>
  <si>
    <t>Standard deviation of the water company UKCSI scores from the relevant UKCSI release</t>
  </si>
  <si>
    <t>Each company's ODI payment rates</t>
  </si>
  <si>
    <t>PR24 ODI rates C-MeX model</t>
  </si>
  <si>
    <t>£m (real)</t>
  </si>
  <si>
    <t>Each company's regulatory capital value in the year of performance</t>
  </si>
  <si>
    <t>Company’s APR. Table 1F.1</t>
  </si>
  <si>
    <t>Specifies the limits on outperformance payments for this PC</t>
  </si>
  <si>
    <t>Ofwat PC definition</t>
  </si>
  <si>
    <t>Percentage, to two decimal places</t>
  </si>
  <si>
    <t>Specifies the limits on underperformance payments for this PC</t>
  </si>
  <si>
    <t>Annual adjustment factor</t>
  </si>
  <si>
    <t>Output</t>
  </si>
  <si>
    <t>Dependent model</t>
  </si>
  <si>
    <t>Total revenue adjustment (performance payment) based upon company's annual C-MeX score compared to other companies</t>
  </si>
  <si>
    <t>ODI performance model</t>
  </si>
  <si>
    <t>Each company's regulatory equity in the year of performance</t>
  </si>
  <si>
    <t>Total performance payments divided by RE</t>
  </si>
  <si>
    <t>Below are details of changes to the model from the previously published version (November 2025). The changes fix issues that have been identified and implement improvements for clarity and ease of use.</t>
  </si>
  <si>
    <t>Reference</t>
  </si>
  <si>
    <t>Sheet(s) in current model</t>
  </si>
  <si>
    <t>Description of change(s) made</t>
  </si>
  <si>
    <t>Model link(s)</t>
  </si>
  <si>
    <t>Inputs &amp; Outputs</t>
  </si>
  <si>
    <t>Entries in the inputs table for Regulatory Capital Value (RCV) and Gearing rate (%) removed and replaced with Regulatory Equity (RE), to reflect the changes made to the Inputs &amp; Outputs sheet.</t>
  </si>
  <si>
    <t>Inputs &amp; Outputs'!A1</t>
  </si>
  <si>
    <t>RCV to RE conversion calculation removed and replaced with direct input for RE, to provide consistency with the ODI model.</t>
  </si>
  <si>
    <t>Inputs!A1</t>
  </si>
  <si>
    <t>Various sheets</t>
  </si>
  <si>
    <t>References to 'RoRE' changed to 'RE'.</t>
  </si>
  <si>
    <t>F_Inputs, Inputs</t>
  </si>
  <si>
    <t xml:space="preserve">Addition of C-MeX ODI rates accounting for changes for disputing companies following the CMA final determinations [Final Determinations Volume 3: 
Outcomes – Chapter 6, p.184 ].  </t>
  </si>
  <si>
    <t>F_Inputs</t>
  </si>
  <si>
    <t>Run on 02 Apr 2026 14:21</t>
  </si>
  <si>
    <t>Acronym</t>
  </si>
  <si>
    <t>Item description</t>
  </si>
  <si>
    <t>Unit</t>
  </si>
  <si>
    <t>Model</t>
  </si>
  <si>
    <t>Constant</t>
  </si>
  <si>
    <t>Price Review 2024</t>
  </si>
  <si>
    <t>Outcomes: CMA scenario (Run 12)</t>
  </si>
  <si>
    <t>Latest</t>
  </si>
  <si>
    <t>Unique identifier</t>
  </si>
  <si>
    <t>ANH</t>
  </si>
  <si>
    <t>OUT7_036SOR_OFW_PR24</t>
  </si>
  <si>
    <t>Measure of experience incentives - D-MeX outperformance ODI rate_Ofwat_FD</t>
  </si>
  <si>
    <t>£</t>
  </si>
  <si>
    <t>OUT7_035SOR_OFW_PR24</t>
  </si>
  <si>
    <t>Measure of experience incentives - C-MeX outperformance ODI rate_Ofwat_FD</t>
  </si>
  <si>
    <t>WSH</t>
  </si>
  <si>
    <t>HDD</t>
  </si>
  <si>
    <t>NES</t>
  </si>
  <si>
    <t>SVE</t>
  </si>
  <si>
    <t>SWB</t>
  </si>
  <si>
    <t>SRN</t>
  </si>
  <si>
    <t>TMS</t>
  </si>
  <si>
    <t>NWT</t>
  </si>
  <si>
    <t>WSX</t>
  </si>
  <si>
    <t>YKY</t>
  </si>
  <si>
    <t>AFW</t>
  </si>
  <si>
    <t>BRL</t>
  </si>
  <si>
    <t>PRT</t>
  </si>
  <si>
    <t>SEW</t>
  </si>
  <si>
    <t>SSC</t>
  </si>
  <si>
    <t>SES</t>
  </si>
  <si>
    <t>Annual company C-MeX scores</t>
  </si>
  <si>
    <t>Annual C-MeX scores</t>
  </si>
  <si>
    <t>As reported by each company in its annual performance report.</t>
  </si>
  <si>
    <t>Affinity Water</t>
  </si>
  <si>
    <t>Number</t>
  </si>
  <si>
    <t>Anglian Water</t>
  </si>
  <si>
    <t>Bristol Water</t>
  </si>
  <si>
    <t>Dŵr Cymru</t>
  </si>
  <si>
    <t>Hafren Dyfrdwy</t>
  </si>
  <si>
    <t>Northumbrian Water</t>
  </si>
  <si>
    <t>Portsmouth Water</t>
  </si>
  <si>
    <t>SES Water</t>
  </si>
  <si>
    <t>Severn Trent Water</t>
  </si>
  <si>
    <t>South East Water</t>
  </si>
  <si>
    <t>South Staffs Water</t>
  </si>
  <si>
    <t>South West Water</t>
  </si>
  <si>
    <t>Southern Water</t>
  </si>
  <si>
    <t>Thames Water</t>
  </si>
  <si>
    <t>United Utilities</t>
  </si>
  <si>
    <t>Wessex Water</t>
  </si>
  <si>
    <t>Yorkshire Water</t>
  </si>
  <si>
    <t>Average of C-MeX scores</t>
  </si>
  <si>
    <t>Standard Deviation of C-MeX scores</t>
  </si>
  <si>
    <t>UK Customer Satisfaction Index (UKCSI) data</t>
  </si>
  <si>
    <t>Provided by Ofwat - calculated using the July release of the UKCSI data for the reporting year.</t>
  </si>
  <si>
    <t>UKCSI all -sector average</t>
  </si>
  <si>
    <t>Average of water company UKCSI scores</t>
  </si>
  <si>
    <t>Standard Deviation of water company UKCSI scores</t>
  </si>
  <si>
    <t>ODI rates</t>
  </si>
  <si>
    <t>Annual Regulatory equity (RE)</t>
  </si>
  <si>
    <t>Regulatory equity (RE)</t>
  </si>
  <si>
    <t>Transform industry data into horizontal format</t>
  </si>
  <si>
    <t>Company names</t>
  </si>
  <si>
    <t>Text</t>
  </si>
  <si>
    <t>C-MeX score</t>
  </si>
  <si>
    <t>Inputs for policy decisions (provided by Ofwat)</t>
  </si>
  <si>
    <t>Cap and collar</t>
  </si>
  <si>
    <t>Cap</t>
  </si>
  <si>
    <t>Percentage</t>
  </si>
  <si>
    <t>Collar</t>
  </si>
  <si>
    <t>Constant PCL adjustment factor (Y)</t>
  </si>
  <si>
    <t>2025-26</t>
  </si>
  <si>
    <t>2026-27</t>
  </si>
  <si>
    <t>2027-28</t>
  </si>
  <si>
    <t>2028-29</t>
  </si>
  <si>
    <t>2029-30</t>
  </si>
  <si>
    <t>Companies' C-MeX scores</t>
  </si>
  <si>
    <t>Average</t>
  </si>
  <si>
    <t>Standard deviation</t>
  </si>
  <si>
    <t>UKCSI inputs</t>
  </si>
  <si>
    <t>UKCSI all-sector average - Y</t>
  </si>
  <si>
    <t>Where Y is the PCL adjustment factor, as set out in the C-MeX performance commitment definition</t>
  </si>
  <si>
    <t>Calculating the PCL</t>
  </si>
  <si>
    <t>This calculation is set out in the C-MeX performance commitment definition</t>
  </si>
  <si>
    <t>C-MeX PCL</t>
  </si>
  <si>
    <t>Payment cap in % RE (maximum payments)</t>
  </si>
  <si>
    <t>% RE</t>
  </si>
  <si>
    <t>Payment cap in £m (maximum payments)</t>
  </si>
  <si>
    <t>Payment collar in % RE (maximum payments)</t>
  </si>
  <si>
    <t>Payment collar in £m (maximum payments)</t>
  </si>
  <si>
    <t>C-MeX score - rank</t>
  </si>
  <si>
    <t>Standard performance payments</t>
  </si>
  <si>
    <t>Statistical parameters</t>
  </si>
  <si>
    <t>C-MeX score - mean average</t>
  </si>
  <si>
    <t>PCL</t>
  </si>
  <si>
    <t>Distance from PCL</t>
  </si>
  <si>
    <t>C-MeX score higher than PCL?</t>
  </si>
  <si>
    <t>TRUE/FALSE</t>
  </si>
  <si>
    <t>Difference from PCL</t>
  </si>
  <si>
    <t>Standard outperformance rates</t>
  </si>
  <si>
    <t>Performance payments</t>
  </si>
  <si>
    <t>Distance from PCL multipled by outperformance rate</t>
  </si>
  <si>
    <t>Companies' C-MeX payments post cap and collar</t>
  </si>
  <si>
    <t>Underperformance or outperformance</t>
  </si>
  <si>
    <t>Maximum performance payments</t>
  </si>
  <si>
    <t>Minimum performance payments</t>
  </si>
  <si>
    <t>Performance payment with cap and collar</t>
  </si>
  <si>
    <t>Transform industry data into vertical format</t>
  </si>
  <si>
    <t>Total performance payments - pre ASM</t>
  </si>
  <si>
    <t>Companies' performance payments for C-MeX</t>
  </si>
  <si>
    <t>Payments in % RE terms - pre ASM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</si>
</sst>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0.00_);_(* \(#,##0.00\);_(* &quot;-&quot;??_);_(@_)"/>
    <numFmt numFmtId="165" formatCode="#,##0_);\(#,##0\);&quot;-  &quot;;&quot; &quot;@&quot; &quot;"/>
    <numFmt numFmtId="166" formatCode="0.000"/>
    <numFmt numFmtId="167" formatCode="_(* #,##0.0_);_(* \(#,##0.0\);_(* &quot;-&quot;??_);_(@_)"/>
    <numFmt numFmtId="168" formatCode="#,##0_);\(#,##0\);&quot;-  &quot;;&quot; &quot;@"/>
    <numFmt numFmtId="169" formatCode="dd\ mmm\ yy_);;&quot;-  &quot;;&quot; &quot;@&quot; &quot;"/>
    <numFmt numFmtId="170" formatCode="#,##0.0000_);\(#,##0.0000\);&quot;-  &quot;;&quot; &quot;@&quot; &quot;"/>
    <numFmt numFmtId="171" formatCode="0.00%_);\-0.00%_);&quot;-  &quot;;&quot; &quot;@&quot; &quot;"/>
    <numFmt numFmtId="172" formatCode="dd\ mmm\ yyyy_);\(###0\);&quot;-  &quot;;&quot; &quot;@&quot; &quot;"/>
    <numFmt numFmtId="173" formatCode="dd\ mmm\ yy_);\(###0\);&quot;-  &quot;;&quot; &quot;@&quot; &quot;"/>
    <numFmt numFmtId="174" formatCode="###0_);\(###0\);&quot;-  &quot;;&quot; &quot;@&quot; &quot;"/>
    <numFmt numFmtId="175" formatCode="#,##0.0_);\(#,##0.0\);&quot;-  &quot;;&quot; &quot;@&quot; &quot;"/>
    <numFmt numFmtId="176" formatCode="mmmm\ yyyy;@"/>
    <numFmt numFmtId="177" formatCode="###0"/>
  </numFmts>
  <fonts count="78">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1"/>
      <name val="Arial"/>
      <family val="2"/>
    </font>
    <font>
      <sz val="24"/>
      <color theme="0"/>
      <name val="Franklin Gothic Demi"/>
      <family val="2"/>
    </font>
    <font>
      <sz val="10"/>
      <color theme="1"/>
      <name val="Arial"/>
      <family val="2"/>
    </font>
    <font>
      <sz val="11"/>
      <color theme="1"/>
      <name val="Franklin Gothic Demi"/>
      <family val="2"/>
    </font>
    <font>
      <sz val="10"/>
      <color theme="1"/>
      <name val="Franklin Gothic Demi"/>
      <family val="2"/>
    </font>
    <font>
      <sz val="10"/>
      <color rgb="FF0078C9"/>
      <name val="Arial"/>
      <family val="2"/>
    </font>
    <font>
      <sz val="10"/>
      <color theme="0"/>
      <name val="Franklin Gothic Demi"/>
      <family val="2"/>
    </font>
    <font>
      <sz val="10"/>
      <color theme="0"/>
      <name val="Arial"/>
      <family val="2"/>
    </font>
    <font>
      <sz val="10"/>
      <color rgb="FF9C0006"/>
      <name val="Arial"/>
      <family val="2"/>
    </font>
    <font>
      <sz val="10"/>
      <color rgb="FF0078C9"/>
      <name val="Franklin Gothic Demi"/>
      <family val="2"/>
    </font>
    <font>
      <sz val="10"/>
      <color rgb="FFFE4819"/>
      <name val="Arial"/>
      <family val="2"/>
    </font>
    <font>
      <sz val="10"/>
      <color rgb="FF719500"/>
      <name val="Arial"/>
      <family val="2"/>
    </font>
    <font>
      <sz val="10"/>
      <color rgb="FF006100"/>
      <name val="Arial"/>
      <family val="2"/>
    </font>
    <font>
      <sz val="10"/>
      <color rgb="FF9C6500"/>
      <name val="Arial"/>
      <family val="2"/>
    </font>
    <font>
      <u/>
      <sz val="10"/>
      <color theme="10"/>
      <name val="Arial"/>
      <family val="2"/>
    </font>
    <font>
      <sz val="10"/>
      <name val="Arial"/>
      <family val="2"/>
    </font>
    <font>
      <sz val="10"/>
      <color indexed="12"/>
      <name val="Arial"/>
      <family val="2"/>
    </font>
    <font>
      <b/>
      <sz val="10"/>
      <name val="Arial"/>
      <family val="2"/>
    </font>
    <font>
      <b/>
      <sz val="10"/>
      <color theme="0"/>
      <name val="Arial"/>
      <family val="2"/>
    </font>
    <font>
      <sz val="16"/>
      <color rgb="FF002664"/>
      <name val="Arial Rounded MT Bold"/>
      <family val="2"/>
    </font>
    <font>
      <sz val="14"/>
      <color rgb="FF002664"/>
      <name val="Arial Rounded MT Bold"/>
      <family val="2"/>
    </font>
    <font>
      <sz val="12"/>
      <color rgb="FF002664"/>
      <name val="Arial Rounded MT Bold"/>
      <family val="2"/>
    </font>
    <font>
      <u/>
      <sz val="10"/>
      <name val="Arial"/>
      <family val="2"/>
    </font>
    <font>
      <sz val="10"/>
      <color indexed="10"/>
      <name val="Arial"/>
      <family val="2"/>
    </font>
    <font>
      <i/>
      <sz val="10"/>
      <color rgb="FF00B050"/>
      <name val="Arial"/>
      <family val="2"/>
    </font>
    <font>
      <sz val="10"/>
      <name val="Arial"/>
      <family val="2"/>
      <scheme val="minor"/>
    </font>
    <font>
      <u/>
      <sz val="11"/>
      <color theme="10"/>
      <name val="Arial"/>
      <family val="2"/>
    </font>
    <font>
      <sz val="8"/>
      <color theme="1"/>
      <name val="Tahoma"/>
      <family val="2"/>
    </font>
    <font>
      <sz val="24"/>
      <color theme="0"/>
      <name val="Calibri"/>
      <family val="2"/>
    </font>
    <font>
      <sz val="10"/>
      <name val="Calibri"/>
      <family val="2"/>
    </font>
    <font>
      <sz val="18"/>
      <name val="Calibri"/>
      <family val="2"/>
    </font>
    <font>
      <b/>
      <sz val="18"/>
      <name val="Calibri"/>
      <family val="2"/>
    </font>
    <font>
      <sz val="18"/>
      <name val="Arial"/>
      <family val="2"/>
      <scheme val="minor"/>
    </font>
    <font>
      <u/>
      <sz val="11"/>
      <color theme="10"/>
      <name val="Calibri"/>
      <family val="2"/>
    </font>
    <font>
      <sz val="11"/>
      <color rgb="FF242424"/>
      <name val="Aptos Narrow"/>
      <family val="2"/>
    </font>
    <font>
      <sz val="10"/>
      <color theme="1"/>
      <name val="Calibri"/>
      <family val="2"/>
    </font>
    <font>
      <b/>
      <sz val="10"/>
      <color theme="1"/>
      <name val="Calibri"/>
      <family val="2"/>
    </font>
    <font>
      <b/>
      <u/>
      <sz val="10"/>
      <color theme="1"/>
      <name val="Calibri"/>
      <family val="2"/>
    </font>
    <font>
      <sz val="10"/>
      <color rgb="FF0000FF"/>
      <name val="Calibri"/>
      <family val="2"/>
    </font>
    <font>
      <sz val="10"/>
      <color indexed="12"/>
      <name val="Calibri"/>
      <family val="2"/>
    </font>
    <font>
      <sz val="10"/>
      <color theme="0"/>
      <name val="Calibri"/>
      <family val="2"/>
    </font>
    <font>
      <sz val="10"/>
      <color rgb="FF0078C9"/>
      <name val="Calibri"/>
      <family val="2"/>
    </font>
    <font>
      <sz val="11"/>
      <color theme="1"/>
      <name val="Calibri"/>
      <family val="2"/>
    </font>
    <font>
      <sz val="10"/>
      <color rgb="FF719500"/>
      <name val="Calibri"/>
      <family val="2"/>
    </font>
    <font>
      <sz val="10"/>
      <color theme="4"/>
      <name val="Calibri"/>
      <family val="2"/>
    </font>
    <font>
      <sz val="10"/>
      <color theme="0" tint="-0.249977111117893"/>
      <name val="Calibri"/>
      <family val="2"/>
    </font>
    <font>
      <sz val="10"/>
      <color theme="9"/>
      <name val="Calibri"/>
      <family val="2"/>
    </font>
    <font>
      <b/>
      <sz val="10"/>
      <name val="Calibri"/>
      <family val="2"/>
    </font>
    <font>
      <sz val="10"/>
      <color rgb="FF0070C0"/>
      <name val="Calibri"/>
      <family val="2"/>
    </font>
    <font>
      <sz val="16"/>
      <color theme="3"/>
      <name val="Calibri"/>
      <family val="2"/>
    </font>
    <font>
      <sz val="12"/>
      <color theme="3"/>
      <name val="Calibri"/>
      <family val="2"/>
    </font>
    <font>
      <u/>
      <sz val="10"/>
      <name val="Calibri"/>
      <family val="2"/>
    </font>
    <font>
      <u/>
      <sz val="10"/>
      <color theme="3"/>
      <name val="Calibri"/>
      <family val="2"/>
    </font>
    <font>
      <sz val="10"/>
      <color rgb="FF006938"/>
      <name val="Calibri"/>
      <family val="2"/>
    </font>
    <font>
      <u/>
      <sz val="12"/>
      <color theme="3"/>
      <name val="Calibri"/>
      <family val="2"/>
    </font>
    <font>
      <sz val="10"/>
      <color rgb="FF0071CE"/>
      <name val="Calibri"/>
      <family val="2"/>
    </font>
    <font>
      <sz val="9"/>
      <color theme="1"/>
      <name val="Calibri"/>
      <family val="2"/>
    </font>
    <font>
      <b/>
      <sz val="14"/>
      <name val="Calibri"/>
      <family val="2"/>
    </font>
    <font>
      <sz val="10"/>
      <color rgb="FF003595"/>
      <name val="Calibri"/>
      <family val="2"/>
    </font>
    <font>
      <sz val="10"/>
      <color rgb="FF000000"/>
      <name val="Calibri"/>
      <family val="2"/>
    </font>
    <font>
      <sz val="10"/>
      <color rgb="FF000000"/>
      <name val="Arial"/>
      <family val="2"/>
    </font>
    <font>
      <u/>
      <sz val="14"/>
      <name val="Calibri"/>
      <family val="2"/>
    </font>
    <font>
      <sz val="14"/>
      <name val="Calibri"/>
      <family val="2"/>
    </font>
    <font>
      <sz val="14"/>
      <color theme="1"/>
      <name val="Calibri"/>
      <family val="2"/>
    </font>
    <font>
      <u/>
      <sz val="10"/>
      <color theme="10"/>
      <name val="Calibri"/>
      <family val="2"/>
    </font>
    <font>
      <sz val="10"/>
      <color rgb="FFD60037"/>
      <name val="Calibri"/>
      <family val="2"/>
    </font>
    <font>
      <b/>
      <sz val="10"/>
      <color rgb="FF0071CE"/>
      <name val="Calibri"/>
      <family val="2"/>
    </font>
    <font>
      <b/>
      <sz val="11"/>
      <name val="Calibri"/>
    </font>
    <font>
      <b/>
      <u/>
      <sz val="11"/>
      <name val="Calibri"/>
    </font>
    <font>
      <sz val="10"/>
      <color rgb="FFDDDDDD"/>
      <name val="Calibri"/>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rgb="FFFCEABF"/>
        <bgColor indexed="64"/>
      </patternFill>
    </fill>
    <fill>
      <patternFill patternType="solid">
        <fgColor rgb="FFE0DCD8"/>
        <bgColor indexed="64"/>
      </patternFill>
    </fill>
    <fill>
      <patternFill patternType="solid">
        <fgColor rgb="FF7FBBE4"/>
        <bgColor indexed="64"/>
      </patternFill>
    </fill>
    <fill>
      <patternFill patternType="solid">
        <fgColor rgb="FFD740A2"/>
        <bgColor indexed="64"/>
      </patternFill>
    </fill>
    <fill>
      <patternFill patternType="solid">
        <fgColor rgb="FFBFDDF1"/>
        <bgColor indexed="64"/>
      </patternFill>
    </fill>
    <fill>
      <patternFill patternType="solid">
        <fgColor rgb="FF003479"/>
        <bgColor indexed="64"/>
      </patternFill>
    </fill>
    <fill>
      <patternFill patternType="solid">
        <fgColor theme="0"/>
        <bgColor indexed="64"/>
      </patternFill>
    </fill>
    <fill>
      <patternFill patternType="solid">
        <fgColor rgb="FFFFFF00"/>
        <bgColor indexed="64"/>
      </patternFill>
    </fill>
    <fill>
      <patternFill patternType="solid">
        <fgColor theme="3"/>
        <bgColor indexed="64"/>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theme="6"/>
        <bgColor indexed="64"/>
      </patternFill>
    </fill>
    <fill>
      <patternFill patternType="solid">
        <fgColor rgb="FF003595"/>
        <bgColor indexed="64"/>
      </patternFill>
    </fill>
    <fill>
      <patternFill patternType="solid">
        <fgColor rgb="FFFFDB8E"/>
        <bgColor indexed="64"/>
      </patternFill>
    </fill>
    <fill>
      <patternFill patternType="solid">
        <fgColor rgb="FFCCCCCE"/>
        <bgColor indexed="64"/>
      </patternFill>
    </fill>
    <fill>
      <patternFill patternType="solid">
        <fgColor rgb="FFB9D9EC"/>
        <bgColor indexed="64"/>
      </patternFill>
    </fill>
    <fill>
      <patternFill patternType="solid">
        <fgColor rgb="FF94368D"/>
        <bgColor indexed="64"/>
      </patternFill>
    </fill>
    <fill>
      <patternFill patternType="solid">
        <fgColor theme="7"/>
        <bgColor indexed="64"/>
      </patternFill>
    </fill>
    <fill>
      <patternFill patternType="solid">
        <fgColor rgb="FFDCECF5"/>
        <bgColor indexed="64"/>
      </patternFill>
    </fill>
    <fill>
      <patternFill patternType="solid">
        <fgColor rgb="FFE2E768"/>
        <bgColor indexed="64"/>
      </patternFill>
    </fill>
    <fill>
      <patternFill patternType="solid">
        <fgColor rgb="FF57A1DF"/>
        <bgColor indexed="64"/>
      </patternFill>
    </fill>
    <fill>
      <patternFill patternType="solid">
        <fgColor rgb="FFB97BB4"/>
        <bgColor indexed="64"/>
      </patternFill>
    </fill>
    <fill>
      <patternFill patternType="solid">
        <fgColor rgb="FF98C561"/>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rgb="FFFFFF00"/>
      </patternFill>
    </fill>
    <fill>
      <patternFill patternType="solid">
        <fgColor rgb="FFFFFFE0"/>
      </patternFill>
    </fill>
  </fills>
  <borders count="12">
    <border>
      <left/>
      <right/>
      <top/>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rgb="FF003595"/>
      </left>
      <right style="thin">
        <color rgb="FF003595"/>
      </right>
      <top style="thin">
        <color rgb="FF003595"/>
      </top>
      <bottom style="thin">
        <color rgb="FF003595"/>
      </bottom>
      <diagonal/>
    </border>
  </borders>
  <cellStyleXfs count="84">
    <xf numFmtId="0" fontId="0" fillId="0" borderId="0"/>
    <xf numFmtId="0" fontId="9" fillId="11" borderId="0" applyNumberFormat="0" applyBorder="0" applyAlignment="0" applyProtection="0"/>
    <xf numFmtId="0" fontId="11" fillId="0" borderId="0" applyNumberFormat="0" applyFill="0" applyAlignment="0" applyProtection="0"/>
    <xf numFmtId="0" fontId="12" fillId="0" borderId="0" applyNumberFormat="0" applyFill="0" applyAlignment="0" applyProtection="0"/>
    <xf numFmtId="0" fontId="12" fillId="0" borderId="0" applyNumberFormat="0" applyFill="0" applyAlignment="0" applyProtection="0"/>
    <xf numFmtId="0" fontId="12" fillId="0" borderId="0" applyNumberFormat="0" applyFill="0" applyAlignment="0" applyProtection="0"/>
    <xf numFmtId="0" fontId="20" fillId="2" borderId="0" applyNumberFormat="0" applyBorder="0" applyAlignment="0" applyProtection="0"/>
    <xf numFmtId="0" fontId="16" fillId="3" borderId="0" applyNumberFormat="0" applyBorder="0" applyAlignment="0" applyProtection="0"/>
    <xf numFmtId="0" fontId="21" fillId="4" borderId="0" applyNumberFormat="0" applyBorder="0" applyAlignment="0" applyProtection="0"/>
    <xf numFmtId="0" fontId="10" fillId="6" borderId="0" applyNumberFormat="0" applyAlignment="0" applyProtection="0"/>
    <xf numFmtId="0" fontId="10" fillId="0" borderId="0" applyNumberFormat="0" applyBorder="0" applyAlignment="0" applyProtection="0"/>
    <xf numFmtId="0" fontId="10" fillId="0" borderId="0" applyNumberFormat="0" applyBorder="0" applyAlignment="0" applyProtection="0"/>
    <xf numFmtId="0" fontId="13" fillId="0" borderId="0" applyNumberFormat="0" applyBorder="0" applyAlignment="0" applyProtection="0"/>
    <xf numFmtId="165" fontId="15" fillId="9" borderId="0" applyAlignment="0" applyProtection="0"/>
    <xf numFmtId="0" fontId="14" fillId="9" borderId="0" applyNumberFormat="0" applyBorder="0" applyAlignment="0" applyProtection="0"/>
    <xf numFmtId="0" fontId="19" fillId="5" borderId="0" applyNumberFormat="0" applyFill="0" applyAlignment="0" applyProtection="0"/>
    <xf numFmtId="0" fontId="19" fillId="0" borderId="0" applyNumberFormat="0" applyBorder="0" applyAlignment="0" applyProtection="0"/>
    <xf numFmtId="0" fontId="8" fillId="0" borderId="1" applyNumberFormat="0" applyFill="0" applyAlignment="0" applyProtection="0"/>
    <xf numFmtId="0" fontId="10" fillId="7" borderId="0" applyNumberFormat="0" applyBorder="0" applyAlignment="0" applyProtection="0"/>
    <xf numFmtId="0" fontId="13" fillId="7" borderId="0" applyNumberFormat="0" applyBorder="0" applyAlignment="0" applyProtection="0"/>
    <xf numFmtId="0" fontId="10" fillId="8" borderId="0" applyNumberFormat="0" applyBorder="0" applyAlignment="0" applyProtection="0"/>
    <xf numFmtId="0" fontId="10" fillId="7" borderId="0" applyNumberFormat="0" applyFont="0" applyBorder="0" applyAlignment="0" applyProtection="0"/>
    <xf numFmtId="0" fontId="17" fillId="10" borderId="0" applyNumberFormat="0" applyAlignment="0" applyProtection="0"/>
    <xf numFmtId="0" fontId="10" fillId="13" borderId="0" applyNumberFormat="0" applyBorder="0" applyAlignment="0" applyProtection="0"/>
    <xf numFmtId="0" fontId="18" fillId="0" borderId="0" applyNumberFormat="0" applyBorder="0" applyAlignment="0" applyProtection="0"/>
    <xf numFmtId="0" fontId="14" fillId="11" borderId="0" applyNumberFormat="0" applyAlignment="0" applyProtection="0"/>
    <xf numFmtId="9" fontId="10" fillId="0" borderId="0" applyFont="0" applyFill="0" applyBorder="0" applyAlignment="0" applyProtection="0"/>
    <xf numFmtId="165" fontId="10" fillId="0" borderId="0" applyFont="0" applyFill="0" applyBorder="0" applyProtection="0">
      <alignment vertical="top"/>
    </xf>
    <xf numFmtId="0" fontId="10" fillId="0" borderId="0"/>
    <xf numFmtId="165" fontId="7" fillId="0" borderId="0" applyFont="0" applyFill="0" applyBorder="0" applyProtection="0">
      <alignment vertical="top"/>
    </xf>
    <xf numFmtId="164" fontId="10" fillId="0" borderId="0" applyFont="0" applyFill="0" applyBorder="0" applyAlignment="0" applyProtection="0"/>
    <xf numFmtId="171" fontId="10" fillId="0" borderId="0" applyFont="0" applyFill="0" applyBorder="0" applyProtection="0">
      <alignment vertical="top"/>
    </xf>
    <xf numFmtId="0" fontId="26" fillId="27" borderId="0" applyNumberFormat="0" applyBorder="0" applyAlignment="0" applyProtection="0"/>
    <xf numFmtId="171" fontId="10" fillId="0" borderId="0" applyFont="0" applyFill="0" applyBorder="0" applyProtection="0">
      <alignment vertical="top"/>
    </xf>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167" fontId="10" fillId="24" borderId="0" applyNumberFormat="0" applyFont="0" applyBorder="0" applyAlignment="0" applyProtection="0"/>
    <xf numFmtId="0" fontId="10" fillId="25" borderId="0" applyNumberFormat="0" applyFont="0" applyBorder="0" applyAlignment="0" applyProtection="0"/>
    <xf numFmtId="168" fontId="24" fillId="0" borderId="0" applyNumberFormat="0" applyProtection="0">
      <alignment vertical="top"/>
    </xf>
    <xf numFmtId="168" fontId="31" fillId="0" borderId="0" applyNumberFormat="0" applyProtection="0">
      <alignment vertical="top"/>
    </xf>
    <xf numFmtId="168" fontId="23" fillId="26" borderId="0" applyNumberFormat="0" applyProtection="0">
      <alignment vertical="top"/>
    </xf>
    <xf numFmtId="9" fontId="10" fillId="0" borderId="0" applyFont="0" applyFill="0" applyBorder="0" applyAlignment="0" applyProtection="0"/>
    <xf numFmtId="0" fontId="32" fillId="0" borderId="0" applyNumberFormat="0" applyFill="0" applyBorder="0" applyProtection="0">
      <alignment vertical="top"/>
    </xf>
    <xf numFmtId="172" fontId="23" fillId="0" borderId="0" applyFont="0" applyFill="0" applyBorder="0" applyProtection="0">
      <alignment vertical="top"/>
    </xf>
    <xf numFmtId="173" fontId="23" fillId="0" borderId="0" applyFont="0" applyFill="0" applyBorder="0" applyProtection="0">
      <alignment vertical="top"/>
    </xf>
    <xf numFmtId="170" fontId="23" fillId="0" borderId="0" applyFont="0" applyFill="0" applyBorder="0" applyProtection="0">
      <alignment vertical="top"/>
    </xf>
    <xf numFmtId="0" fontId="27" fillId="0" borderId="0"/>
    <xf numFmtId="0" fontId="28" fillId="0" borderId="0"/>
    <xf numFmtId="0" fontId="29" fillId="0" borderId="0"/>
    <xf numFmtId="169" fontId="25" fillId="0" borderId="0" applyNumberFormat="0" applyFill="0" applyBorder="0" applyProtection="0">
      <alignment vertical="top"/>
    </xf>
    <xf numFmtId="0" fontId="30" fillId="0" borderId="0" applyNumberFormat="0" applyFill="0" applyBorder="0" applyProtection="0">
      <alignment vertical="top"/>
    </xf>
    <xf numFmtId="0" fontId="23" fillId="0" borderId="0" applyNumberFormat="0" applyFill="0" applyBorder="0" applyProtection="0">
      <alignment horizontal="right" vertical="top"/>
    </xf>
    <xf numFmtId="0" fontId="23" fillId="0" borderId="0"/>
    <xf numFmtId="0" fontId="34" fillId="0" borderId="0" applyNumberFormat="0" applyFill="0" applyBorder="0" applyAlignment="0" applyProtection="0"/>
    <xf numFmtId="174" fontId="7" fillId="0" borderId="0" applyFont="0" applyFill="0" applyBorder="0" applyProtection="0">
      <alignment vertical="top"/>
    </xf>
    <xf numFmtId="0" fontId="22" fillId="0" borderId="0" applyNumberFormat="0" applyFill="0" applyBorder="0" applyAlignment="0" applyProtection="0"/>
    <xf numFmtId="0" fontId="14" fillId="9" borderId="0" applyNumberFormat="0" applyBorder="0" applyAlignment="0" applyProtection="0"/>
    <xf numFmtId="165" fontId="10" fillId="0" borderId="0" applyFont="0" applyFill="0" applyBorder="0" applyProtection="0">
      <alignment vertical="top"/>
    </xf>
    <xf numFmtId="0" fontId="9" fillId="11" borderId="0" applyNumberFormat="0" applyBorder="0" applyAlignment="0" applyProtection="0"/>
    <xf numFmtId="0" fontId="11" fillId="0" borderId="0" applyNumberFormat="0" applyFill="0" applyAlignment="0" applyProtection="0"/>
    <xf numFmtId="0" fontId="12" fillId="0" borderId="0" applyNumberFormat="0" applyFill="0" applyAlignment="0" applyProtection="0"/>
    <xf numFmtId="0" fontId="13" fillId="0" borderId="0" applyNumberFormat="0" applyBorder="0" applyAlignment="0" applyProtection="0"/>
    <xf numFmtId="0" fontId="10" fillId="0" borderId="0" applyNumberFormat="0" applyBorder="0" applyAlignment="0" applyProtection="0"/>
    <xf numFmtId="0" fontId="19" fillId="0" borderId="0" applyNumberFormat="0" applyBorder="0" applyAlignment="0" applyProtection="0"/>
    <xf numFmtId="0" fontId="10" fillId="6" borderId="0" applyNumberFormat="0" applyAlignment="0" applyProtection="0"/>
    <xf numFmtId="0" fontId="6" fillId="0" borderId="0"/>
    <xf numFmtId="0" fontId="10" fillId="0" borderId="0"/>
    <xf numFmtId="165" fontId="5" fillId="0" borderId="0" applyFont="0" applyFill="0" applyBorder="0" applyProtection="0">
      <alignment vertical="top"/>
    </xf>
    <xf numFmtId="165" fontId="4" fillId="0" borderId="0" applyFont="0" applyFill="0" applyBorder="0" applyProtection="0">
      <alignment vertical="top"/>
    </xf>
    <xf numFmtId="165" fontId="35" fillId="0" borderId="0" applyFont="0" applyFill="0" applyBorder="0" applyProtection="0">
      <alignment vertical="top"/>
    </xf>
    <xf numFmtId="165" fontId="37" fillId="0" borderId="0" applyFill="0" applyBorder="0" applyProtection="0">
      <alignment vertical="top"/>
    </xf>
    <xf numFmtId="174" fontId="37" fillId="0" borderId="0" applyFont="0" applyFill="0" applyBorder="0" applyProtection="0">
      <alignment vertical="top"/>
    </xf>
    <xf numFmtId="0" fontId="3" fillId="0" borderId="0"/>
    <xf numFmtId="0" fontId="22" fillId="0" borderId="0" applyNumberFormat="0" applyFill="0" applyBorder="0" applyAlignment="0" applyProtection="0"/>
    <xf numFmtId="165" fontId="2" fillId="0" borderId="0" applyFont="0" applyFill="0" applyBorder="0" applyProtection="0">
      <alignment vertical="top"/>
    </xf>
    <xf numFmtId="165" fontId="35" fillId="0" borderId="0" applyFont="0" applyFill="0" applyBorder="0" applyProtection="0">
      <alignment vertical="top"/>
    </xf>
    <xf numFmtId="165" fontId="1" fillId="0" borderId="0" applyFont="0" applyFill="0" applyBorder="0" applyProtection="0">
      <alignment vertical="top"/>
    </xf>
  </cellStyleXfs>
  <cellXfs count="159">
    <xf numFmtId="0" fontId="0" fillId="0" borderId="0" xfId="0"/>
    <xf numFmtId="165" fontId="36" fillId="29" borderId="0" xfId="76" applyFont="1" applyFill="1">
      <alignment vertical="top"/>
    </xf>
    <xf numFmtId="165" fontId="37" fillId="29" borderId="0" xfId="77" applyFill="1">
      <alignment vertical="top"/>
    </xf>
    <xf numFmtId="165" fontId="33" fillId="29" borderId="0" xfId="77" applyFont="1" applyFill="1">
      <alignment vertical="top"/>
    </xf>
    <xf numFmtId="165" fontId="33" fillId="0" borderId="0" xfId="77" applyFont="1" applyFill="1">
      <alignment vertical="top"/>
    </xf>
    <xf numFmtId="165" fontId="37" fillId="0" borderId="0" xfId="77" applyFill="1">
      <alignment vertical="top"/>
    </xf>
    <xf numFmtId="165" fontId="38" fillId="0" borderId="0" xfId="77" applyFont="1" applyFill="1">
      <alignment vertical="top"/>
    </xf>
    <xf numFmtId="165" fontId="39" fillId="0" borderId="0" xfId="77" applyFont="1" applyFill="1">
      <alignment vertical="top"/>
    </xf>
    <xf numFmtId="165" fontId="40" fillId="0" borderId="0" xfId="77" applyFont="1" applyFill="1">
      <alignment vertical="top"/>
    </xf>
    <xf numFmtId="175" fontId="37" fillId="0" borderId="0" xfId="77" applyNumberFormat="1" applyFill="1" applyAlignment="1">
      <alignment horizontal="left" vertical="top"/>
    </xf>
    <xf numFmtId="165" fontId="37" fillId="0" borderId="0" xfId="77" applyFill="1" applyAlignment="1">
      <alignment horizontal="left" vertical="center"/>
    </xf>
    <xf numFmtId="165" fontId="41" fillId="0" borderId="0" xfId="60" applyNumberFormat="1" applyFont="1" applyFill="1" applyAlignment="1">
      <alignment vertical="top"/>
    </xf>
    <xf numFmtId="0" fontId="42" fillId="0" borderId="0" xfId="79" applyFont="1"/>
    <xf numFmtId="0" fontId="36" fillId="11" borderId="0" xfId="1" applyFont="1"/>
    <xf numFmtId="0" fontId="43" fillId="12" borderId="0" xfId="73" applyFont="1" applyFill="1"/>
    <xf numFmtId="0" fontId="44" fillId="12" borderId="0" xfId="73" applyFont="1" applyFill="1"/>
    <xf numFmtId="0" fontId="45" fillId="12" borderId="0" xfId="73" applyFont="1" applyFill="1"/>
    <xf numFmtId="0" fontId="43" fillId="12" borderId="3" xfId="73" applyFont="1" applyFill="1" applyBorder="1"/>
    <xf numFmtId="0" fontId="43" fillId="12" borderId="4" xfId="73" applyFont="1" applyFill="1" applyBorder="1"/>
    <xf numFmtId="0" fontId="43" fillId="12" borderId="5" xfId="73" applyFont="1" applyFill="1" applyBorder="1"/>
    <xf numFmtId="0" fontId="43" fillId="12" borderId="6" xfId="73" applyFont="1" applyFill="1" applyBorder="1"/>
    <xf numFmtId="0" fontId="43" fillId="12" borderId="7" xfId="73" applyFont="1" applyFill="1" applyBorder="1"/>
    <xf numFmtId="0" fontId="43" fillId="12" borderId="0" xfId="73" applyFont="1" applyFill="1" applyAlignment="1">
      <alignment horizontal="left" vertical="top"/>
    </xf>
    <xf numFmtId="0" fontId="43" fillId="12" borderId="0" xfId="27" applyNumberFormat="1" applyFont="1" applyFill="1" applyAlignment="1">
      <alignment vertical="top" wrapText="1"/>
    </xf>
    <xf numFmtId="0" fontId="43" fillId="12" borderId="0" xfId="73" applyFont="1" applyFill="1" applyAlignment="1">
      <alignment horizontal="left"/>
    </xf>
    <xf numFmtId="0" fontId="43" fillId="12" borderId="8" xfId="73" applyFont="1" applyFill="1" applyBorder="1"/>
    <xf numFmtId="0" fontId="43" fillId="12" borderId="9" xfId="73" applyFont="1" applyFill="1" applyBorder="1"/>
    <xf numFmtId="0" fontId="43" fillId="12" borderId="10" xfId="73" applyFont="1" applyFill="1" applyBorder="1"/>
    <xf numFmtId="0" fontId="47" fillId="12" borderId="9" xfId="73" applyFont="1" applyFill="1" applyBorder="1" applyAlignment="1">
      <alignment vertical="top"/>
    </xf>
    <xf numFmtId="0" fontId="48" fillId="11" borderId="0" xfId="25" applyFont="1"/>
    <xf numFmtId="0" fontId="43" fillId="0" borderId="0" xfId="73" applyFont="1"/>
    <xf numFmtId="0" fontId="43" fillId="12" borderId="0" xfId="0" applyFont="1" applyFill="1"/>
    <xf numFmtId="0" fontId="44" fillId="12" borderId="0" xfId="0" applyFont="1" applyFill="1" applyAlignment="1">
      <alignment horizontal="center"/>
    </xf>
    <xf numFmtId="0" fontId="49" fillId="10" borderId="0" xfId="22" applyFont="1"/>
    <xf numFmtId="0" fontId="37" fillId="12" borderId="0" xfId="0" applyFont="1" applyFill="1"/>
    <xf numFmtId="0" fontId="50" fillId="12" borderId="0" xfId="2" applyFont="1" applyFill="1"/>
    <xf numFmtId="0" fontId="44" fillId="12" borderId="0" xfId="0" applyFont="1" applyFill="1"/>
    <xf numFmtId="0" fontId="51" fillId="12" borderId="0" xfId="16" applyFont="1" applyFill="1"/>
    <xf numFmtId="0" fontId="52" fillId="12" borderId="0" xfId="0" applyFont="1" applyFill="1"/>
    <xf numFmtId="0" fontId="52" fillId="12" borderId="0" xfId="16" applyFont="1" applyFill="1"/>
    <xf numFmtId="0" fontId="52" fillId="12" borderId="0" xfId="0" applyFont="1" applyFill="1" applyAlignment="1">
      <alignment horizontal="left"/>
    </xf>
    <xf numFmtId="0" fontId="53" fillId="12" borderId="0" xfId="0" applyFont="1" applyFill="1" applyAlignment="1">
      <alignment horizontal="left"/>
    </xf>
    <xf numFmtId="0" fontId="43" fillId="12" borderId="0" xfId="0" applyFont="1" applyFill="1" applyAlignment="1">
      <alignment horizontal="left"/>
    </xf>
    <xf numFmtId="0" fontId="37" fillId="12" borderId="0" xfId="16" applyFont="1" applyFill="1"/>
    <xf numFmtId="0" fontId="37" fillId="12" borderId="0" xfId="0" applyFont="1" applyFill="1" applyAlignment="1">
      <alignment horizontal="left"/>
    </xf>
    <xf numFmtId="0" fontId="37" fillId="12" borderId="0" xfId="0" applyFont="1" applyFill="1" applyAlignment="1">
      <alignment horizontal="center"/>
    </xf>
    <xf numFmtId="0" fontId="53" fillId="12" borderId="0" xfId="0" applyFont="1" applyFill="1" applyAlignment="1">
      <alignment horizontal="center"/>
    </xf>
    <xf numFmtId="2" fontId="43" fillId="0" borderId="0" xfId="0" applyNumberFormat="1" applyFont="1"/>
    <xf numFmtId="0" fontId="54" fillId="12" borderId="0" xfId="0" applyFont="1" applyFill="1"/>
    <xf numFmtId="2" fontId="54" fillId="12" borderId="0" xfId="0" applyNumberFormat="1" applyFont="1" applyFill="1"/>
    <xf numFmtId="166" fontId="54" fillId="12" borderId="0" xfId="0" applyNumberFormat="1" applyFont="1" applyFill="1"/>
    <xf numFmtId="166" fontId="43" fillId="12" borderId="0" xfId="0" applyNumberFormat="1" applyFont="1" applyFill="1"/>
    <xf numFmtId="0" fontId="55" fillId="12" borderId="0" xfId="2" applyFont="1" applyFill="1"/>
    <xf numFmtId="0" fontId="55" fillId="12" borderId="0" xfId="0" applyFont="1" applyFill="1"/>
    <xf numFmtId="0" fontId="36" fillId="11" borderId="0" xfId="1" applyFont="1" applyAlignment="1"/>
    <xf numFmtId="0" fontId="43" fillId="0" borderId="0" xfId="0" applyFont="1"/>
    <xf numFmtId="2" fontId="43" fillId="12" borderId="0" xfId="0" applyNumberFormat="1" applyFont="1" applyFill="1"/>
    <xf numFmtId="2" fontId="52" fillId="0" borderId="0" xfId="9" applyNumberFormat="1" applyFont="1" applyFill="1"/>
    <xf numFmtId="0" fontId="36" fillId="14" borderId="0" xfId="1" applyFont="1" applyFill="1"/>
    <xf numFmtId="0" fontId="43" fillId="14" borderId="0" xfId="0" applyFont="1" applyFill="1"/>
    <xf numFmtId="0" fontId="36" fillId="12" borderId="0" xfId="1" applyFont="1" applyFill="1"/>
    <xf numFmtId="0" fontId="36" fillId="12" borderId="0" xfId="1" applyFont="1" applyFill="1" applyAlignment="1">
      <alignment horizontal="center"/>
    </xf>
    <xf numFmtId="2" fontId="52" fillId="12" borderId="0" xfId="0" applyNumberFormat="1" applyFont="1" applyFill="1"/>
    <xf numFmtId="2" fontId="37" fillId="12" borderId="0" xfId="0" applyNumberFormat="1" applyFont="1" applyFill="1"/>
    <xf numFmtId="166" fontId="37" fillId="12" borderId="0" xfId="0" applyNumberFormat="1" applyFont="1" applyFill="1"/>
    <xf numFmtId="0" fontId="54" fillId="12" borderId="0" xfId="16" applyFont="1" applyFill="1"/>
    <xf numFmtId="0" fontId="56" fillId="12" borderId="0" xfId="0" applyFont="1" applyFill="1"/>
    <xf numFmtId="2" fontId="56" fillId="12" borderId="0" xfId="0" applyNumberFormat="1" applyFont="1" applyFill="1"/>
    <xf numFmtId="0" fontId="56" fillId="0" borderId="0" xfId="0" applyFont="1"/>
    <xf numFmtId="165" fontId="36" fillId="14" borderId="0" xfId="0" applyNumberFormat="1" applyFont="1" applyFill="1" applyAlignment="1">
      <alignment vertical="top"/>
    </xf>
    <xf numFmtId="0" fontId="57" fillId="0" borderId="0" xfId="0" applyFont="1" applyAlignment="1">
      <alignment vertical="top"/>
    </xf>
    <xf numFmtId="0" fontId="57" fillId="0" borderId="0" xfId="0" applyFont="1"/>
    <xf numFmtId="0" fontId="58" fillId="0" borderId="0" xfId="0" applyFont="1"/>
    <xf numFmtId="0" fontId="58" fillId="0" borderId="0" xfId="0" applyFont="1" applyAlignment="1">
      <alignment vertical="top"/>
    </xf>
    <xf numFmtId="0" fontId="58" fillId="0" borderId="0" xfId="0" applyFont="1" applyAlignment="1">
      <alignment horizontal="right" vertical="top"/>
    </xf>
    <xf numFmtId="0" fontId="59" fillId="0" borderId="0" xfId="0" applyFont="1" applyAlignment="1">
      <alignment vertical="top"/>
    </xf>
    <xf numFmtId="0" fontId="37" fillId="0" borderId="0" xfId="0" applyFont="1" applyAlignment="1">
      <alignment horizontal="right" vertical="top"/>
    </xf>
    <xf numFmtId="0" fontId="52" fillId="0" borderId="0" xfId="0" applyFont="1" applyAlignment="1">
      <alignment vertical="top"/>
    </xf>
    <xf numFmtId="0" fontId="37" fillId="0" borderId="0" xfId="0" applyFont="1" applyAlignment="1">
      <alignment vertical="top"/>
    </xf>
    <xf numFmtId="0" fontId="37" fillId="0" borderId="0" xfId="0" applyFont="1"/>
    <xf numFmtId="0" fontId="60" fillId="0" borderId="0" xfId="0" applyFont="1" applyAlignment="1">
      <alignment vertical="top"/>
    </xf>
    <xf numFmtId="0" fontId="54" fillId="0" borderId="0" xfId="0" applyFont="1" applyAlignment="1">
      <alignment vertical="top"/>
    </xf>
    <xf numFmtId="0" fontId="61" fillId="0" borderId="0" xfId="0" applyFont="1" applyAlignment="1">
      <alignment vertical="top"/>
    </xf>
    <xf numFmtId="0" fontId="62" fillId="0" borderId="0" xfId="0" applyFont="1" applyAlignment="1">
      <alignment vertical="top"/>
    </xf>
    <xf numFmtId="0" fontId="43" fillId="30" borderId="0" xfId="0" applyFont="1" applyFill="1"/>
    <xf numFmtId="0" fontId="37" fillId="31" borderId="0" xfId="0" applyFont="1" applyFill="1" applyAlignment="1">
      <alignment vertical="top"/>
    </xf>
    <xf numFmtId="0" fontId="63" fillId="31" borderId="0" xfId="0" applyFont="1" applyFill="1" applyAlignment="1">
      <alignment vertical="top"/>
    </xf>
    <xf numFmtId="0" fontId="37" fillId="32" borderId="0" xfId="0" applyFont="1" applyFill="1" applyAlignment="1">
      <alignment vertical="top"/>
    </xf>
    <xf numFmtId="0" fontId="48" fillId="33" borderId="0" xfId="32" applyFont="1" applyFill="1"/>
    <xf numFmtId="165" fontId="48" fillId="34" borderId="0" xfId="0" applyNumberFormat="1" applyFont="1" applyFill="1" applyAlignment="1">
      <alignment vertical="top"/>
    </xf>
    <xf numFmtId="0" fontId="63" fillId="35" borderId="0" xfId="0" applyFont="1" applyFill="1" applyAlignment="1">
      <alignment vertical="center"/>
    </xf>
    <xf numFmtId="0" fontId="37" fillId="36" borderId="0" xfId="0" applyFont="1" applyFill="1" applyAlignment="1">
      <alignment vertical="top"/>
    </xf>
    <xf numFmtId="0" fontId="37" fillId="30" borderId="2" xfId="0" applyFont="1" applyFill="1" applyBorder="1" applyAlignment="1">
      <alignment horizontal="center" vertical="top"/>
    </xf>
    <xf numFmtId="0" fontId="37" fillId="0" borderId="0" xfId="0" applyFont="1" applyAlignment="1">
      <alignment horizontal="center" vertical="top"/>
    </xf>
    <xf numFmtId="0" fontId="37" fillId="31" borderId="2" xfId="0" applyFont="1" applyFill="1" applyBorder="1" applyAlignment="1">
      <alignment horizontal="center" vertical="top"/>
    </xf>
    <xf numFmtId="0" fontId="37" fillId="37" borderId="2" xfId="0" applyFont="1" applyFill="1" applyBorder="1" applyAlignment="1">
      <alignment horizontal="center" vertical="top"/>
    </xf>
    <xf numFmtId="0" fontId="37" fillId="38" borderId="2" xfId="32" applyFont="1" applyFill="1" applyBorder="1" applyAlignment="1">
      <alignment horizontal="center" vertical="top"/>
    </xf>
    <xf numFmtId="0" fontId="64" fillId="0" borderId="0" xfId="0" applyFont="1"/>
    <xf numFmtId="0" fontId="37" fillId="28" borderId="2" xfId="0" applyFont="1" applyFill="1" applyBorder="1" applyAlignment="1">
      <alignment horizontal="center" vertical="top"/>
    </xf>
    <xf numFmtId="165" fontId="37" fillId="39" borderId="2" xfId="0" applyNumberFormat="1" applyFont="1" applyFill="1" applyBorder="1" applyAlignment="1">
      <alignment horizontal="center" vertical="top"/>
    </xf>
    <xf numFmtId="0" fontId="22" fillId="0" borderId="0" xfId="80" applyAlignment="1">
      <alignment vertical="top"/>
    </xf>
    <xf numFmtId="0" fontId="36" fillId="11" borderId="0" xfId="1" quotePrefix="1" applyFont="1" applyAlignment="1"/>
    <xf numFmtId="165" fontId="36" fillId="29" borderId="0" xfId="81" applyFont="1" applyFill="1">
      <alignment vertical="top"/>
    </xf>
    <xf numFmtId="165" fontId="48" fillId="29" borderId="0" xfId="81" applyFont="1" applyFill="1">
      <alignment vertical="top"/>
    </xf>
    <xf numFmtId="165" fontId="43" fillId="0" borderId="0" xfId="81" applyFont="1">
      <alignment vertical="top"/>
    </xf>
    <xf numFmtId="165" fontId="65" fillId="35" borderId="0" xfId="77" applyFont="1" applyFill="1">
      <alignment vertical="top"/>
    </xf>
    <xf numFmtId="165" fontId="55" fillId="35" borderId="0" xfId="77" applyFont="1" applyFill="1">
      <alignment vertical="top"/>
    </xf>
    <xf numFmtId="165" fontId="66" fillId="40" borderId="11" xfId="81" applyFont="1" applyFill="1" applyBorder="1" applyAlignment="1">
      <alignment horizontal="center" vertical="center"/>
    </xf>
    <xf numFmtId="165" fontId="66" fillId="40" borderId="11" xfId="81" applyFont="1" applyFill="1" applyBorder="1" applyAlignment="1">
      <alignment horizontal="center" vertical="center" wrapText="1"/>
    </xf>
    <xf numFmtId="165" fontId="37" fillId="0" borderId="11" xfId="81" applyFont="1" applyBorder="1" applyAlignment="1">
      <alignment vertical="center" wrapText="1"/>
    </xf>
    <xf numFmtId="165" fontId="37" fillId="0" borderId="11" xfId="81" applyFont="1" applyBorder="1" applyAlignment="1">
      <alignment vertical="top" wrapText="1"/>
    </xf>
    <xf numFmtId="165" fontId="68" fillId="0" borderId="0" xfId="81" applyFont="1" applyAlignment="1">
      <alignment vertical="center" wrapText="1"/>
    </xf>
    <xf numFmtId="165" fontId="2" fillId="0" borderId="0" xfId="81" applyAlignment="1">
      <alignment vertical="center" wrapText="1"/>
    </xf>
    <xf numFmtId="165" fontId="55" fillId="41" borderId="0" xfId="77" applyFont="1" applyFill="1">
      <alignment vertical="top"/>
    </xf>
    <xf numFmtId="165" fontId="2" fillId="0" borderId="0" xfId="81">
      <alignment vertical="top"/>
    </xf>
    <xf numFmtId="165" fontId="69" fillId="35" borderId="0" xfId="77" applyFont="1" applyFill="1">
      <alignment vertical="top"/>
    </xf>
    <xf numFmtId="165" fontId="70" fillId="35" borderId="0" xfId="77" applyFont="1" applyFill="1" applyAlignment="1">
      <alignment horizontal="right" vertical="top"/>
    </xf>
    <xf numFmtId="165" fontId="70" fillId="35" borderId="0" xfId="77" applyFont="1" applyFill="1">
      <alignment vertical="top"/>
    </xf>
    <xf numFmtId="165" fontId="71" fillId="0" borderId="0" xfId="81" applyFont="1">
      <alignment vertical="top"/>
    </xf>
    <xf numFmtId="165" fontId="43" fillId="0" borderId="11" xfId="81" applyFont="1" applyBorder="1" applyAlignment="1">
      <alignment horizontal="center" vertical="center"/>
    </xf>
    <xf numFmtId="165" fontId="43" fillId="0" borderId="11" xfId="81" applyFont="1" applyBorder="1" applyAlignment="1">
      <alignment vertical="center"/>
    </xf>
    <xf numFmtId="165" fontId="43" fillId="0" borderId="11" xfId="81" applyFont="1" applyBorder="1" applyAlignment="1">
      <alignment vertical="center" wrapText="1"/>
    </xf>
    <xf numFmtId="0" fontId="72" fillId="0" borderId="0" xfId="60" applyFont="1"/>
    <xf numFmtId="165" fontId="2" fillId="0" borderId="0" xfId="81" applyAlignment="1">
      <alignment vertical="center"/>
    </xf>
    <xf numFmtId="165" fontId="43" fillId="0" borderId="11" xfId="81" applyFont="1" applyBorder="1" applyAlignment="1">
      <alignment horizontal="center"/>
    </xf>
    <xf numFmtId="165" fontId="43" fillId="0" borderId="11" xfId="81" applyFont="1" applyBorder="1">
      <alignment vertical="top"/>
    </xf>
    <xf numFmtId="0" fontId="67" fillId="0" borderId="11" xfId="0" applyFont="1" applyBorder="1" applyAlignment="1">
      <alignment vertical="center" wrapText="1"/>
    </xf>
    <xf numFmtId="0" fontId="37" fillId="10" borderId="0" xfId="22" applyFont="1"/>
    <xf numFmtId="166" fontId="52" fillId="12" borderId="0" xfId="0" applyNumberFormat="1" applyFont="1" applyFill="1"/>
    <xf numFmtId="165" fontId="46" fillId="0" borderId="11" xfId="81" quotePrefix="1" applyFont="1" applyBorder="1" applyAlignment="1">
      <alignment vertical="top" wrapText="1"/>
    </xf>
    <xf numFmtId="2" fontId="43" fillId="30" borderId="0" xfId="0" applyNumberFormat="1" applyFont="1" applyFill="1"/>
    <xf numFmtId="10" fontId="43" fillId="30" borderId="0" xfId="26" applyNumberFormat="1" applyFont="1" applyFill="1"/>
    <xf numFmtId="2" fontId="52" fillId="12" borderId="0" xfId="9" applyNumberFormat="1" applyFont="1" applyFill="1"/>
    <xf numFmtId="10" fontId="52" fillId="12" borderId="0" xfId="26" applyNumberFormat="1" applyFont="1" applyFill="1"/>
    <xf numFmtId="10" fontId="37" fillId="12" borderId="0" xfId="26" applyNumberFormat="1" applyFont="1" applyFill="1"/>
    <xf numFmtId="165" fontId="66" fillId="40" borderId="11" xfId="82" applyFont="1" applyFill="1" applyBorder="1" applyAlignment="1">
      <alignment horizontal="center" vertical="center"/>
    </xf>
    <xf numFmtId="165" fontId="37" fillId="0" borderId="11" xfId="82" applyFont="1" applyBorder="1" applyAlignment="1">
      <alignment horizontal="center" vertical="center" wrapText="1"/>
    </xf>
    <xf numFmtId="0" fontId="37" fillId="0" borderId="11" xfId="82" applyNumberFormat="1" applyFont="1" applyBorder="1" applyAlignment="1">
      <alignment horizontal="left" vertical="top" wrapText="1"/>
    </xf>
    <xf numFmtId="165" fontId="37" fillId="0" borderId="11" xfId="82" applyFont="1" applyBorder="1" applyAlignment="1">
      <alignment horizontal="left" vertical="center" wrapText="1"/>
    </xf>
    <xf numFmtId="165" fontId="63" fillId="0" borderId="11" xfId="83" applyFont="1" applyBorder="1" applyAlignment="1">
      <alignment vertical="center" wrapText="1"/>
    </xf>
    <xf numFmtId="0" fontId="73" fillId="12" borderId="0" xfId="0" applyFont="1" applyFill="1"/>
    <xf numFmtId="0" fontId="73" fillId="0" borderId="0" xfId="0" applyFont="1" applyAlignment="1">
      <alignment vertical="top"/>
    </xf>
    <xf numFmtId="2" fontId="73" fillId="12" borderId="0" xfId="0" applyNumberFormat="1" applyFont="1" applyFill="1"/>
    <xf numFmtId="166" fontId="73" fillId="12" borderId="0" xfId="0" applyNumberFormat="1" applyFont="1" applyFill="1"/>
    <xf numFmtId="0" fontId="63" fillId="39" borderId="2" xfId="73" applyFont="1" applyFill="1" applyBorder="1"/>
    <xf numFmtId="165" fontId="63" fillId="31" borderId="2" xfId="73" applyNumberFormat="1" applyFont="1" applyFill="1" applyBorder="1"/>
    <xf numFmtId="0" fontId="63" fillId="31" borderId="2" xfId="73" applyFont="1" applyFill="1" applyBorder="1"/>
    <xf numFmtId="0" fontId="63" fillId="30" borderId="2" xfId="73" applyFont="1" applyFill="1" applyBorder="1"/>
    <xf numFmtId="165" fontId="74" fillId="31" borderId="2" xfId="73" applyNumberFormat="1" applyFont="1" applyFill="1" applyBorder="1" applyAlignment="1">
      <alignment horizontal="left" vertical="center"/>
    </xf>
    <xf numFmtId="165" fontId="22" fillId="0" borderId="11" xfId="80" applyNumberFormat="1" applyBorder="1" applyAlignment="1">
      <alignment vertical="top" wrapText="1"/>
    </xf>
    <xf numFmtId="165" fontId="22" fillId="0" borderId="11" xfId="80" quotePrefix="1" applyNumberFormat="1" applyBorder="1" applyAlignment="1">
      <alignment vertical="top" wrapText="1"/>
    </xf>
    <xf numFmtId="0" fontId="75" fillId="42" borderId="0" xfId="0" applyFont="1" applyFill="1"/>
    <xf numFmtId="0" fontId="76" fillId="0" borderId="0" xfId="0" applyFont="1"/>
    <xf numFmtId="177" fontId="0" fillId="0" borderId="0" xfId="0" applyNumberFormat="1"/>
    <xf numFmtId="4" fontId="0" fillId="43" borderId="0" xfId="0" applyNumberFormat="1" applyFill="1"/>
    <xf numFmtId="0" fontId="77" fillId="12" borderId="0" xfId="0" applyFont="1" applyFill="1"/>
    <xf numFmtId="165" fontId="37" fillId="0" borderId="11" xfId="81" applyFont="1" applyBorder="1" applyAlignment="1">
      <alignment horizontal="center" vertical="center" wrapText="1"/>
    </xf>
    <xf numFmtId="176" fontId="37" fillId="12" borderId="0" xfId="78" applyNumberFormat="1" applyFont="1" applyFill="1" applyAlignment="1">
      <alignment horizontal="left" vertical="top"/>
    </xf>
    <xf numFmtId="0" fontId="36" fillId="14" borderId="0" xfId="1" applyFont="1" applyFill="1" applyAlignment="1">
      <alignment horizontal="center"/>
    </xf>
  </cellXfs>
  <cellStyles count="84">
    <cellStyle name="Bad" xfId="7" builtinId="27" customBuiltin="1"/>
    <cellStyle name="Between-worksheet counter-flow" xfId="19" xr:uid="{00000000-0005-0000-0000-000001000000}"/>
    <cellStyle name="Calculation" xfId="11" builtinId="22" customBuiltin="1"/>
    <cellStyle name="Calculation 2" xfId="69" xr:uid="{00000000-0005-0000-0000-000003000000}"/>
    <cellStyle name="Check Cell" xfId="13" builtinId="23" customBuiltin="1"/>
    <cellStyle name="Column 1" xfId="56" xr:uid="{00000000-0005-0000-0000-000005000000}"/>
    <cellStyle name="Column 2 + 3" xfId="57" xr:uid="{00000000-0005-0000-0000-000006000000}"/>
    <cellStyle name="Column 4" xfId="58" xr:uid="{00000000-0005-0000-0000-000007000000}"/>
    <cellStyle name="Comma 2" xfId="30" xr:uid="{00000000-0005-0000-0000-000008000000}"/>
    <cellStyle name="Counterflow" xfId="44" xr:uid="{00000000-0005-0000-0000-000009000000}"/>
    <cellStyle name="DateLong" xfId="50" xr:uid="{00000000-0005-0000-0000-00000A000000}"/>
    <cellStyle name="DateShort" xfId="51" xr:uid="{00000000-0005-0000-0000-00000B000000}"/>
    <cellStyle name="Documentation" xfId="49" xr:uid="{00000000-0005-0000-0000-00000C000000}"/>
    <cellStyle name="Empty cell" xfId="21" xr:uid="{00000000-0005-0000-0000-00000D000000}"/>
    <cellStyle name="End of sheet" xfId="25" xr:uid="{00000000-0005-0000-0000-00000E000000}"/>
    <cellStyle name="Explanatory Text" xfId="16" builtinId="53" customBuiltin="1"/>
    <cellStyle name="Explanatory Text 2" xfId="70" xr:uid="{00000000-0005-0000-0000-000010000000}"/>
    <cellStyle name="Export" xfId="46" xr:uid="{00000000-0005-0000-0000-000011000000}"/>
    <cellStyle name="Exported to another sheet or section" xfId="24" xr:uid="{00000000-0005-0000-0000-000012000000}"/>
    <cellStyle name="Factor" xfId="52" xr:uid="{00000000-0005-0000-0000-000013000000}"/>
    <cellStyle name="Good" xfId="6" builtinId="26" customBuiltin="1"/>
    <cellStyle name="Hard coded" xfId="47" xr:uid="{00000000-0005-0000-0000-000015000000}"/>
    <cellStyle name="Hard coded output" xfId="20" xr:uid="{00000000-0005-0000-0000-000016000000}"/>
    <cellStyle name="Heading 1" xfId="2" builtinId="16" customBuiltin="1"/>
    <cellStyle name="Heading 1 2" xfId="66" xr:uid="{00000000-0005-0000-0000-000018000000}"/>
    <cellStyle name="Heading 2" xfId="3" builtinId="17" customBuiltin="1"/>
    <cellStyle name="Heading 2 2" xfId="67" xr:uid="{00000000-0005-0000-0000-00001A000000}"/>
    <cellStyle name="Heading 3" xfId="4" builtinId="18" customBuiltin="1"/>
    <cellStyle name="Heading 4" xfId="5" builtinId="19" customBuiltin="1"/>
    <cellStyle name="Hyperlink" xfId="80" builtinId="8"/>
    <cellStyle name="Hyperlink 2" xfId="60" xr:uid="{00000000-0005-0000-0000-00001E000000}"/>
    <cellStyle name="Hyperlink 3" xfId="62" xr:uid="{00000000-0005-0000-0000-00001F000000}"/>
    <cellStyle name="Import" xfId="45" xr:uid="{00000000-0005-0000-0000-000020000000}"/>
    <cellStyle name="Input" xfId="9" builtinId="20" customBuiltin="1"/>
    <cellStyle name="Input 2" xfId="71" xr:uid="{00000000-0005-0000-0000-000022000000}"/>
    <cellStyle name="Level 1 Heading" xfId="53" xr:uid="{00000000-0005-0000-0000-000023000000}"/>
    <cellStyle name="Level 2 Heading" xfId="54" xr:uid="{00000000-0005-0000-0000-000024000000}"/>
    <cellStyle name="Level 3 Heading" xfId="55" xr:uid="{00000000-0005-0000-0000-000025000000}"/>
    <cellStyle name="Linked Cell" xfId="12" builtinId="24" customBuiltin="1"/>
    <cellStyle name="Linked Cell 2" xfId="68" xr:uid="{00000000-0005-0000-0000-000027000000}"/>
    <cellStyle name="Neutral" xfId="8" builtinId="28" customBuiltin="1"/>
    <cellStyle name="Normal" xfId="0" builtinId="0" customBuiltin="1"/>
    <cellStyle name="Normal 13" xfId="83" xr:uid="{CE1B7CBA-B043-4836-ABD0-77BCC6E6351D}"/>
    <cellStyle name="Normal 2" xfId="27" xr:uid="{00000000-0005-0000-0000-00002A000000}"/>
    <cellStyle name="Normal 2 2" xfId="64" xr:uid="{00000000-0005-0000-0000-00002B000000}"/>
    <cellStyle name="Normal 2 3" xfId="59" xr:uid="{00000000-0005-0000-0000-00002C000000}"/>
    <cellStyle name="Normal 2 4" xfId="77" xr:uid="{1E086EA0-FD34-408D-81D4-9B2B828150A9}"/>
    <cellStyle name="Normal 2 5" xfId="74" xr:uid="{00000000-0005-0000-0000-00002D000000}"/>
    <cellStyle name="Normal 3" xfId="28" xr:uid="{00000000-0005-0000-0000-00002E000000}"/>
    <cellStyle name="Normal 3 2" xfId="76" xr:uid="{ED1E82DC-79EA-454D-B77F-FB3EAF868A55}"/>
    <cellStyle name="Normal 3 2 6" xfId="82" xr:uid="{B0FD1BA2-41D0-466E-814C-EBE1A727445E}"/>
    <cellStyle name="Normal 4" xfId="29" xr:uid="{00000000-0005-0000-0000-00002F000000}"/>
    <cellStyle name="Normal 5" xfId="75" xr:uid="{712C6662-C51F-4A0C-999D-8683B5C4AE3C}"/>
    <cellStyle name="Normal 6" xfId="72" xr:uid="{00000000-0005-0000-0000-000030000000}"/>
    <cellStyle name="Normal 7" xfId="79" xr:uid="{03124B8D-4A09-4824-941E-CF9917BC0D5F}"/>
    <cellStyle name="Normal 8" xfId="81" xr:uid="{1C687981-7DD5-46EE-A29A-02A1497AD722}"/>
    <cellStyle name="Normal 9" xfId="73" xr:uid="{00000000-0005-0000-0000-000031000000}"/>
    <cellStyle name="Note" xfId="15" builtinId="10" hidden="1" customBuiltin="1"/>
    <cellStyle name="Output" xfId="10" builtinId="21" customBuiltin="1"/>
    <cellStyle name="Pantone 130C" xfId="37" xr:uid="{00000000-0005-0000-0000-000034000000}"/>
    <cellStyle name="Pantone 179C" xfId="42" xr:uid="{00000000-0005-0000-0000-000035000000}"/>
    <cellStyle name="Pantone 232C" xfId="41" xr:uid="{00000000-0005-0000-0000-000036000000}"/>
    <cellStyle name="Pantone 2745C" xfId="40" xr:uid="{00000000-0005-0000-0000-000037000000}"/>
    <cellStyle name="Pantone 279C" xfId="35" xr:uid="{00000000-0005-0000-0000-000038000000}"/>
    <cellStyle name="Pantone 281C" xfId="34" xr:uid="{00000000-0005-0000-0000-000039000000}"/>
    <cellStyle name="Pantone 451C" xfId="36" xr:uid="{00000000-0005-0000-0000-00003A000000}"/>
    <cellStyle name="Pantone 583C" xfId="39" xr:uid="{00000000-0005-0000-0000-00003B000000}"/>
    <cellStyle name="Pantone 633C" xfId="38" xr:uid="{00000000-0005-0000-0000-00003C000000}"/>
    <cellStyle name="Per cent" xfId="26" builtinId="5"/>
    <cellStyle name="Percent [0]" xfId="48" xr:uid="{00000000-0005-0000-0000-00003E000000}"/>
    <cellStyle name="Percent 2" xfId="31" xr:uid="{00000000-0005-0000-0000-00003F000000}"/>
    <cellStyle name="Percent 3" xfId="33" xr:uid="{00000000-0005-0000-0000-000040000000}"/>
    <cellStyle name="Section separator" xfId="22" xr:uid="{00000000-0005-0000-0000-000041000000}"/>
    <cellStyle name="Title" xfId="1" builtinId="15" customBuiltin="1"/>
    <cellStyle name="Title 2" xfId="65" xr:uid="{00000000-0005-0000-0000-000043000000}"/>
    <cellStyle name="To be reviewed or discussed" xfId="23" xr:uid="{00000000-0005-0000-0000-000044000000}"/>
    <cellStyle name="Total" xfId="17" builtinId="25" hidden="1"/>
    <cellStyle name="Warning Text" xfId="14" builtinId="11" customBuiltin="1"/>
    <cellStyle name="Warning Text 2" xfId="63" xr:uid="{00000000-0005-0000-0000-000047000000}"/>
    <cellStyle name="Warning Text 3" xfId="32" xr:uid="{00000000-0005-0000-0000-000048000000}"/>
    <cellStyle name="WIP" xfId="43" xr:uid="{00000000-0005-0000-0000-000049000000}"/>
    <cellStyle name="Within-worksheet counter-flow" xfId="18" xr:uid="{00000000-0005-0000-0000-00004A000000}"/>
    <cellStyle name="Year" xfId="61" xr:uid="{00000000-0005-0000-0000-00004B000000}"/>
    <cellStyle name="Year 2" xfId="78" xr:uid="{9B8AD659-A998-49E6-8725-A1FA14DFC46A}"/>
  </cellStyles>
  <dxfs count="2">
    <dxf>
      <fill>
        <patternFill>
          <bgColor rgb="FFD740A2"/>
        </patternFill>
      </fill>
    </dxf>
    <dxf>
      <fill>
        <patternFill>
          <bgColor rgb="FFD740A2"/>
        </patternFill>
      </fill>
    </dxf>
  </dxfs>
  <tableStyles count="0" defaultTableStyle="TableStyleMedium2" defaultPivotStyle="PivotStyleLight16"/>
  <colors>
    <mruColors>
      <color rgb="FFCCCCCE"/>
      <color rgb="FF98C561"/>
      <color rgb="FF0071CE"/>
      <color rgb="FFD60037"/>
      <color rgb="FFFFDB8E"/>
      <color rgb="FFFFFF99"/>
      <color rgb="FFFFFF00"/>
      <color rgb="FF003479"/>
      <color rgb="FFCCFFFF"/>
      <color rgb="FFE0D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38916</xdr:colOff>
      <xdr:row>11</xdr:row>
      <xdr:rowOff>103413</xdr:rowOff>
    </xdr:from>
    <xdr:to>
      <xdr:col>8</xdr:col>
      <xdr:colOff>560101</xdr:colOff>
      <xdr:row>25</xdr:row>
      <xdr:rowOff>250031</xdr:rowOff>
    </xdr:to>
    <xdr:sp macro="" textlink="">
      <xdr:nvSpPr>
        <xdr:cNvPr id="2" name="TextBox 2">
          <a:extLst>
            <a:ext uri="{FF2B5EF4-FFF2-40B4-BE49-F238E27FC236}">
              <a16:creationId xmlns:a16="http://schemas.microsoft.com/office/drawing/2014/main" id="{7FB37EB1-7644-4EC3-A2CD-CD6D3B757723}"/>
            </a:ext>
          </a:extLst>
        </xdr:cNvPr>
        <xdr:cNvSpPr txBox="1"/>
      </xdr:nvSpPr>
      <xdr:spPr>
        <a:xfrm>
          <a:off x="619941" y="3284763"/>
          <a:ext cx="8988910" cy="3747068"/>
        </a:xfrm>
        <a:prstGeom prst="rect">
          <a:avLst/>
        </a:prstGeom>
        <a:noFill/>
        <a:ln>
          <a:noFill/>
        </a:ln>
      </xdr:spPr>
      <xdr:txBody>
        <a:bodyPr lIns="27432" tIns="22860" rIns="0" bIns="0" rtlCol="0"/>
        <a:lstStyle/>
        <a:p>
          <a:pPr marL="0" indent="0" algn="l"/>
          <a:r>
            <a:rPr lang="en-US" sz="1100" b="1">
              <a:latin typeface="Calibri" panose="020F0502020204030204" pitchFamily="34" charset="0"/>
              <a:ea typeface="Calibri" panose="020F0502020204030204" pitchFamily="34" charset="0"/>
              <a:cs typeface="Calibri" panose="020F0502020204030204" pitchFamily="34" charset="0"/>
            </a:rPr>
            <a:t>Summary of the model:</a:t>
          </a:r>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This model shows how we intend to reconcile outperformance and underperformance payments during our in-period determination of C-MeX. </a:t>
          </a:r>
        </a:p>
        <a:p>
          <a:pPr marL="0" indent="0" algn="l"/>
          <a:r>
            <a:rPr lang="en-US" sz="1000">
              <a:latin typeface="Calibri" panose="020F0502020204030204" pitchFamily="34" charset="0"/>
              <a:ea typeface="Calibri" panose="020F0502020204030204" pitchFamily="34" charset="0"/>
              <a:cs typeface="Calibri" panose="020F0502020204030204" pitchFamily="34" charset="0"/>
            </a:rPr>
            <a:t>See our policy decisions in 'PR24 final determinations: Delivering outcomes for customers and the environment' and the C-MeX Performance</a:t>
          </a:r>
          <a:r>
            <a:rPr lang="en-US" sz="1000" baseline="0">
              <a:latin typeface="Calibri" panose="020F0502020204030204" pitchFamily="34" charset="0"/>
              <a:ea typeface="Calibri" panose="020F0502020204030204" pitchFamily="34" charset="0"/>
              <a:cs typeface="Calibri" panose="020F0502020204030204" pitchFamily="34" charset="0"/>
            </a:rPr>
            <a:t> Commitment definition</a:t>
          </a:r>
          <a:r>
            <a:rPr lang="en-US" sz="1000">
              <a:latin typeface="Calibri" panose="020F0502020204030204" pitchFamily="34" charset="0"/>
              <a:ea typeface="Calibri" panose="020F0502020204030204" pitchFamily="34" charset="0"/>
              <a:cs typeface="Calibri" panose="020F0502020204030204" pitchFamily="34" charset="0"/>
            </a:rPr>
            <a:t>. The models price base is real 2022-23 FYA</a:t>
          </a:r>
          <a:r>
            <a:rPr lang="en-US" sz="1000" baseline="0">
              <a:latin typeface="Calibri" panose="020F0502020204030204" pitchFamily="34" charset="0"/>
              <a:ea typeface="Calibri" panose="020F0502020204030204" pitchFamily="34" charset="0"/>
              <a:cs typeface="Calibri" panose="020F0502020204030204" pitchFamily="34" charset="0"/>
            </a:rPr>
            <a:t> CPIH prices.</a:t>
          </a:r>
          <a:r>
            <a:rPr lang="en-US" sz="1000">
              <a:latin typeface="Calibri" panose="020F0502020204030204" pitchFamily="34" charset="0"/>
              <a:ea typeface="Calibri" panose="020F0502020204030204" pitchFamily="34" charset="0"/>
              <a:cs typeface="Calibri" panose="020F0502020204030204" pitchFamily="34" charset="0"/>
            </a:rPr>
            <a:t> </a:t>
          </a:r>
        </a:p>
        <a:p>
          <a:pPr marL="0" indent="0" algn="l"/>
          <a:endParaRPr lang="en-US" sz="1100" b="1">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latin typeface="Calibri" panose="020F0502020204030204" pitchFamily="34" charset="0"/>
              <a:ea typeface="Calibri" panose="020F0502020204030204" pitchFamily="34" charset="0"/>
              <a:cs typeface="Calibri" panose="020F0502020204030204" pitchFamily="34" charset="0"/>
            </a:rPr>
            <a:t>Quality assurance: </a:t>
          </a:r>
          <a:endParaRPr lang="en-US" sz="1000" b="1">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This model</a:t>
          </a:r>
          <a:r>
            <a:rPr lang="en-US" sz="1000" baseline="0">
              <a:latin typeface="Calibri" panose="020F0502020204030204" pitchFamily="34" charset="0"/>
              <a:ea typeface="Calibri" panose="020F0502020204030204" pitchFamily="34" charset="0"/>
              <a:cs typeface="Calibri" panose="020F0502020204030204" pitchFamily="34" charset="0"/>
            </a:rPr>
            <a:t> has been </a:t>
          </a:r>
          <a:r>
            <a:rPr lang="en-US" sz="1000">
              <a:effectLst/>
              <a:latin typeface="Calibri" panose="020F0502020204030204" pitchFamily="34" charset="0"/>
              <a:ea typeface="Calibri" panose="020F0502020204030204" pitchFamily="34" charset="0"/>
              <a:cs typeface="Calibri" panose="020F0502020204030204" pitchFamily="34" charset="0"/>
            </a:rPr>
            <a:t>subject to Ofwat internal quality assurance </a:t>
          </a:r>
          <a:endParaRPr lang="en-US" sz="1000">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  </a:t>
          </a:r>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b="1">
              <a:solidFill>
                <a:srgbClr val="000000"/>
              </a:solidFill>
              <a:latin typeface="Calibri" panose="020F0502020204030204" pitchFamily="34" charset="0"/>
              <a:ea typeface="Calibri" panose="020F0502020204030204" pitchFamily="34" charset="0"/>
              <a:cs typeface="Calibri" panose="020F0502020204030204" pitchFamily="34" charset="0"/>
            </a:rPr>
            <a:t>Disclaimer:</a:t>
          </a:r>
        </a:p>
        <a:p>
          <a:pPr marL="0" indent="0" algn="l"/>
          <a:endParaRPr lang="en-US" sz="100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000">
              <a:latin typeface="Calibri" panose="020F0502020204030204" pitchFamily="34" charset="0"/>
              <a:ea typeface="Calibri" panose="020F0502020204030204" pitchFamily="34" charset="0"/>
              <a:cs typeface="Calibri" panose="020F0502020204030204" pitchFamily="34" charset="0"/>
            </a:rPr>
            <a:t>This model is part of the PR24 reconciliations. For further information see the PR24 Reconciliation Rulebook policy document and the the PR24 final determinations </a:t>
          </a:r>
          <a:r>
            <a:rPr lang="en-GB" sz="1000" i="0">
              <a:effectLst/>
              <a:latin typeface="Calibri" panose="020F0502020204030204" pitchFamily="34" charset="0"/>
              <a:ea typeface="Calibri" panose="020F0502020204030204" pitchFamily="34" charset="0"/>
              <a:cs typeface="Calibri" panose="020F0502020204030204" pitchFamily="34" charset="0"/>
            </a:rPr>
            <a:t>setting out the price, service, and incentive package for water companies for the period 2025-30.</a:t>
          </a:r>
        </a:p>
        <a:p>
          <a:pPr marL="0" indent="0" algn="l"/>
          <a:endParaRPr lang="en-GB" sz="1000" i="0">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b="1">
              <a:solidFill>
                <a:srgbClr val="000000"/>
              </a:solidFill>
              <a:latin typeface="Calibri" panose="020F0502020204030204" pitchFamily="34" charset="0"/>
              <a:ea typeface="Calibri" panose="020F0502020204030204" pitchFamily="34" charset="0"/>
              <a:cs typeface="Calibri" panose="020F0502020204030204" pitchFamily="34" charset="0"/>
            </a:rPr>
            <a:t>Changes since previous published model:</a:t>
          </a:r>
        </a:p>
        <a:p>
          <a:pPr marL="0" indent="0" algn="l"/>
          <a:endParaRPr lang="en-US" sz="1000" b="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b="0">
              <a:solidFill>
                <a:srgbClr val="000000"/>
              </a:solidFill>
              <a:latin typeface="Calibri" panose="020F0502020204030204" pitchFamily="34" charset="0"/>
              <a:ea typeface="Calibri" panose="020F0502020204030204" pitchFamily="34" charset="0"/>
              <a:cs typeface="Calibri" panose="020F0502020204030204" pitchFamily="34" charset="0"/>
            </a:rPr>
            <a:t>These</a:t>
          </a:r>
          <a:r>
            <a:rPr lang="en-US" sz="1000" b="0" baseline="0">
              <a:solidFill>
                <a:srgbClr val="000000"/>
              </a:solidFill>
              <a:latin typeface="Calibri" panose="020F0502020204030204" pitchFamily="34" charset="0"/>
              <a:ea typeface="Calibri" panose="020F0502020204030204" pitchFamily="34" charset="0"/>
              <a:cs typeface="Calibri" panose="020F0502020204030204" pitchFamily="34" charset="0"/>
            </a:rPr>
            <a:t> are documented in the Change log. </a:t>
          </a:r>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oneCellAnchor>
    <xdr:from>
      <xdr:col>6</xdr:col>
      <xdr:colOff>514350</xdr:colOff>
      <xdr:row>1</xdr:row>
      <xdr:rowOff>9524</xdr:rowOff>
    </xdr:from>
    <xdr:ext cx="1985961" cy="922911"/>
    <xdr:pic>
      <xdr:nvPicPr>
        <xdr:cNvPr id="3" name="Picture 2">
          <a:extLst>
            <a:ext uri="{FF2B5EF4-FFF2-40B4-BE49-F238E27FC236}">
              <a16:creationId xmlns:a16="http://schemas.microsoft.com/office/drawing/2014/main" id="{9329AF34-06DB-45F9-8007-5A367F2D861C}"/>
            </a:ext>
          </a:extLst>
        </xdr:cNvPr>
        <xdr:cNvPicPr>
          <a:picLocks noChangeAspect="1"/>
        </xdr:cNvPicPr>
      </xdr:nvPicPr>
      <xdr:blipFill>
        <a:blip xmlns:r="http://schemas.openxmlformats.org/officeDocument/2006/relationships" r:embed="rId1"/>
        <a:stretch>
          <a:fillRect/>
        </a:stretch>
      </xdr:blipFill>
      <xdr:spPr>
        <a:xfrm>
          <a:off x="8920163" y="402430"/>
          <a:ext cx="1985961" cy="922911"/>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8</xdr:col>
      <xdr:colOff>95250</xdr:colOff>
      <xdr:row>7</xdr:row>
      <xdr:rowOff>9525</xdr:rowOff>
    </xdr:from>
    <xdr:to>
      <xdr:col>8</xdr:col>
      <xdr:colOff>402166</xdr:colOff>
      <xdr:row>8</xdr:row>
      <xdr:rowOff>2381</xdr:rowOff>
    </xdr:to>
    <xdr:sp macro="" textlink="">
      <xdr:nvSpPr>
        <xdr:cNvPr id="2" name="AutoShape 38">
          <a:extLst>
            <a:ext uri="{FF2B5EF4-FFF2-40B4-BE49-F238E27FC236}">
              <a16:creationId xmlns:a16="http://schemas.microsoft.com/office/drawing/2014/main" id="{35415EC3-9FBF-4205-B22F-D8F473BC4E42}"/>
            </a:ext>
          </a:extLst>
        </xdr:cNvPr>
        <xdr:cNvSpPr>
          <a:spLocks noChangeArrowheads="1"/>
        </xdr:cNvSpPr>
      </xdr:nvSpPr>
      <xdr:spPr bwMode="auto">
        <a:xfrm rot="10800000">
          <a:off x="4324350" y="1362075"/>
          <a:ext cx="306916" cy="154781"/>
        </a:xfrm>
        <a:prstGeom prst="leftArrow">
          <a:avLst>
            <a:gd name="adj1" fmla="val 50000"/>
            <a:gd name="adj2" fmla="val 50000"/>
          </a:avLst>
        </a:prstGeom>
        <a:solidFill>
          <a:srgbClr val="CCFFCC"/>
        </a:solidFill>
        <a:ln w="15875">
          <a:solidFill>
            <a:srgbClr val="008000"/>
          </a:solidFill>
          <a:miter lim="800000"/>
          <a:headEnd/>
          <a:tailEnd/>
        </a:ln>
      </xdr:spPr>
    </xdr:sp>
    <xdr:clientData/>
  </xdr:twoCellAnchor>
  <xdr:twoCellAnchor>
    <xdr:from>
      <xdr:col>12</xdr:col>
      <xdr:colOff>76200</xdr:colOff>
      <xdr:row>7</xdr:row>
      <xdr:rowOff>9525</xdr:rowOff>
    </xdr:from>
    <xdr:to>
      <xdr:col>12</xdr:col>
      <xdr:colOff>383116</xdr:colOff>
      <xdr:row>8</xdr:row>
      <xdr:rowOff>2381</xdr:rowOff>
    </xdr:to>
    <xdr:sp macro="" textlink="">
      <xdr:nvSpPr>
        <xdr:cNvPr id="3" name="AutoShape 38">
          <a:extLst>
            <a:ext uri="{FF2B5EF4-FFF2-40B4-BE49-F238E27FC236}">
              <a16:creationId xmlns:a16="http://schemas.microsoft.com/office/drawing/2014/main" id="{BC019E1F-68D9-4DAA-B2EB-A11B4F0EE6F0}"/>
            </a:ext>
          </a:extLst>
        </xdr:cNvPr>
        <xdr:cNvSpPr>
          <a:spLocks noChangeArrowheads="1"/>
        </xdr:cNvSpPr>
      </xdr:nvSpPr>
      <xdr:spPr bwMode="auto">
        <a:xfrm rot="10800000">
          <a:off x="7343775" y="1362075"/>
          <a:ext cx="306916" cy="154781"/>
        </a:xfrm>
        <a:prstGeom prst="leftArrow">
          <a:avLst>
            <a:gd name="adj1" fmla="val 50000"/>
            <a:gd name="adj2" fmla="val 50000"/>
          </a:avLst>
        </a:prstGeom>
        <a:solidFill>
          <a:srgbClr val="CCFFCC"/>
        </a:solidFill>
        <a:ln w="15875">
          <a:solidFill>
            <a:srgbClr val="008000"/>
          </a:solidFill>
          <a:miter lim="800000"/>
          <a:headEnd/>
          <a:tailEnd/>
        </a:ln>
      </xdr:spPr>
    </xdr:sp>
    <xdr:clientData/>
  </xdr:twoCellAnchor>
</xdr:wsDr>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R24@ofwat.gov.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workbookViewId="0"/>
  </sheetViews>
  <sheetFormatPr defaultRowHeight="12.75"/>
  <sheetData>
    <row r="1" spans="1:2">
      <c r="A1" t="s">
        <v>0</v>
      </c>
      <c r="B1" t="s">
        <v>1</v>
      </c>
    </row>
    <row r="2" spans="1:2">
      <c r="A2" t="s">
        <v>2</v>
      </c>
      <c r="B2" s="153">
        <v>9099</v>
      </c>
    </row>
    <row r="3" spans="1:2">
      <c r="A3" t="s">
        <v>3</v>
      </c>
      <c r="B3" t="s">
        <v>4</v>
      </c>
    </row>
    <row r="4" spans="1:2">
      <c r="A4" t="s">
        <v>5</v>
      </c>
      <c r="B4" t="s">
        <v>6</v>
      </c>
    </row>
    <row r="5" spans="1:2">
      <c r="A5" t="s">
        <v>7</v>
      </c>
      <c r="B5" t="s">
        <v>8</v>
      </c>
    </row>
    <row r="6" spans="1:2">
      <c r="A6" t="s">
        <v>9</v>
      </c>
      <c r="B6" s="153">
        <v>0</v>
      </c>
    </row>
    <row r="7" spans="1:2">
      <c r="A7" t="s">
        <v>10</v>
      </c>
      <c r="B7" s="153">
        <v>33370</v>
      </c>
    </row>
    <row r="8" spans="1:2">
      <c r="A8" t="s">
        <v>11</v>
      </c>
      <c r="B8" t="s">
        <v>12</v>
      </c>
    </row>
    <row r="9" spans="1:2">
      <c r="A9" t="s">
        <v>13</v>
      </c>
      <c r="B9" t="s">
        <v>14</v>
      </c>
    </row>
    <row r="10" spans="1:2">
      <c r="A10" t="s">
        <v>15</v>
      </c>
      <c r="B10" t="s">
        <v>16</v>
      </c>
    </row>
    <row r="11" spans="1:2">
      <c r="A11" t="s">
        <v>17</v>
      </c>
      <c r="B11" t="s">
        <v>16</v>
      </c>
    </row>
    <row r="12" spans="1:2">
      <c r="A12" t="s">
        <v>18</v>
      </c>
      <c r="B12" s="153">
        <v>0</v>
      </c>
    </row>
    <row r="13" spans="1:2">
      <c r="A13" t="s">
        <v>19</v>
      </c>
      <c r="B13" s="153">
        <v>0</v>
      </c>
    </row>
    <row r="14" spans="1:2">
      <c r="A14" t="s">
        <v>20</v>
      </c>
      <c r="B14" t="s">
        <v>21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51D9A-F8A6-48B3-AABA-0A9462FED992}">
  <sheetPr codeName="Sheet8">
    <tabColor rgb="FFCCCCCE"/>
  </sheetPr>
  <dimension ref="A1:AK74"/>
  <sheetViews>
    <sheetView topLeftCell="A41" workbookViewId="0">
      <selection activeCell="D55" sqref="D55"/>
    </sheetView>
  </sheetViews>
  <sheetFormatPr defaultColWidth="0" defaultRowHeight="12.75" zeroHeight="1"/>
  <cols>
    <col min="1" max="2" width="9" style="31" customWidth="1"/>
    <col min="3" max="3" width="19.28515625" style="31" customWidth="1"/>
    <col min="4" max="4" width="16.42578125" style="31" customWidth="1"/>
    <col min="5" max="8" width="9" style="31" customWidth="1"/>
    <col min="9" max="37" width="0" style="31" hidden="1" customWidth="1"/>
    <col min="38" max="16384" width="9" style="31" hidden="1"/>
  </cols>
  <sheetData>
    <row r="1" spans="1:37" s="55" customFormat="1" ht="31.5">
      <c r="A1" s="58" t="e">
        <f ca="1" xml:space="preserve"> RIGHT(CELL("filename", $A$1), LEN(CELL("filename", $A$1)) - SEARCH("]", CELL("filename", $A$1)))</f>
        <v>#VALUE!</v>
      </c>
      <c r="B1" s="58"/>
      <c r="C1" s="58"/>
      <c r="D1" s="58"/>
      <c r="E1" s="58"/>
      <c r="F1" s="158"/>
      <c r="G1" s="158"/>
      <c r="H1" s="158"/>
      <c r="I1" s="59"/>
      <c r="J1" s="59"/>
      <c r="K1" s="59"/>
      <c r="L1" s="59"/>
      <c r="M1" s="59"/>
      <c r="N1" s="59"/>
      <c r="O1" s="59"/>
      <c r="P1" s="59"/>
      <c r="Q1" s="59"/>
      <c r="R1" s="59"/>
      <c r="S1" s="59"/>
      <c r="T1" s="59"/>
      <c r="U1" s="59"/>
      <c r="V1" s="59"/>
      <c r="W1" s="59"/>
      <c r="X1" s="59"/>
      <c r="Y1" s="59"/>
      <c r="Z1" s="31"/>
      <c r="AA1" s="31"/>
      <c r="AB1" s="31"/>
      <c r="AC1" s="31"/>
      <c r="AD1" s="31"/>
      <c r="AE1" s="31"/>
      <c r="AF1" s="31"/>
      <c r="AG1" s="31"/>
      <c r="AH1" s="31"/>
      <c r="AI1" s="31"/>
      <c r="AJ1" s="31"/>
      <c r="AK1" s="31"/>
    </row>
    <row r="2" spans="1:37" ht="11.65" customHeight="1">
      <c r="A2" s="60"/>
      <c r="B2" s="60"/>
      <c r="C2" s="60"/>
      <c r="D2" s="60"/>
      <c r="E2" s="60"/>
      <c r="F2" s="61"/>
      <c r="G2" s="61"/>
      <c r="H2" s="61"/>
    </row>
    <row r="3" spans="1:37">
      <c r="A3" s="33" t="s">
        <v>242</v>
      </c>
      <c r="B3" s="33"/>
      <c r="C3" s="33"/>
      <c r="D3" s="33"/>
      <c r="E3" s="33"/>
      <c r="F3" s="33"/>
      <c r="G3" s="33"/>
      <c r="H3" s="33"/>
      <c r="I3" s="33"/>
      <c r="J3" s="33"/>
      <c r="K3" s="33"/>
      <c r="L3" s="33"/>
      <c r="M3" s="33"/>
      <c r="N3" s="33"/>
      <c r="O3" s="33"/>
      <c r="P3" s="33"/>
      <c r="Q3" s="33"/>
      <c r="R3" s="33"/>
      <c r="S3" s="33"/>
      <c r="T3" s="33"/>
      <c r="U3" s="33"/>
      <c r="V3" s="33"/>
      <c r="W3" s="33"/>
      <c r="X3" s="33"/>
      <c r="Y3" s="33"/>
    </row>
    <row r="4" spans="1:37"/>
    <row r="5" spans="1:37">
      <c r="A5" s="37" t="s">
        <v>164</v>
      </c>
      <c r="E5" s="34"/>
    </row>
    <row r="6" spans="1:37">
      <c r="B6" s="38"/>
      <c r="C6" s="132" t="str">
        <f>Inputs!E7</f>
        <v>Affinity Water</v>
      </c>
      <c r="D6" s="132">
        <f>Inputs!F60</f>
        <v>0</v>
      </c>
      <c r="E6" s="132" t="str">
        <f>Inputs!G60</f>
        <v>£m (real)</v>
      </c>
    </row>
    <row r="7" spans="1:37">
      <c r="B7" s="38"/>
      <c r="C7" s="132" t="str">
        <f>Inputs!E8</f>
        <v>Anglian Water</v>
      </c>
      <c r="D7" s="132">
        <f>Inputs!F61</f>
        <v>0</v>
      </c>
      <c r="E7" s="132" t="str">
        <f>Inputs!G61</f>
        <v>£m (real)</v>
      </c>
    </row>
    <row r="8" spans="1:37">
      <c r="B8" s="38"/>
      <c r="C8" s="132" t="str">
        <f>Inputs!E9</f>
        <v>Bristol Water</v>
      </c>
      <c r="D8" s="132">
        <f>Inputs!F62</f>
        <v>0</v>
      </c>
      <c r="E8" s="132" t="str">
        <f>Inputs!G62</f>
        <v>£m (real)</v>
      </c>
    </row>
    <row r="9" spans="1:37">
      <c r="B9" s="38"/>
      <c r="C9" s="132" t="str">
        <f>Inputs!E10</f>
        <v>Dŵr Cymru</v>
      </c>
      <c r="D9" s="132">
        <f>Inputs!F63</f>
        <v>0</v>
      </c>
      <c r="E9" s="132" t="str">
        <f>Inputs!G63</f>
        <v>£m (real)</v>
      </c>
    </row>
    <row r="10" spans="1:37">
      <c r="B10" s="38"/>
      <c r="C10" s="132" t="str">
        <f>Inputs!E11</f>
        <v>Hafren Dyfrdwy</v>
      </c>
      <c r="D10" s="132">
        <f>Inputs!F64</f>
        <v>0</v>
      </c>
      <c r="E10" s="132" t="str">
        <f>Inputs!G64</f>
        <v>£m (real)</v>
      </c>
    </row>
    <row r="11" spans="1:37">
      <c r="B11" s="38"/>
      <c r="C11" s="132" t="str">
        <f>Inputs!E12</f>
        <v>Northumbrian Water</v>
      </c>
      <c r="D11" s="132">
        <f>Inputs!F65</f>
        <v>0</v>
      </c>
      <c r="E11" s="132" t="str">
        <f>Inputs!G65</f>
        <v>£m (real)</v>
      </c>
    </row>
    <row r="12" spans="1:37">
      <c r="B12" s="38"/>
      <c r="C12" s="132" t="str">
        <f>Inputs!E13</f>
        <v>Portsmouth Water</v>
      </c>
      <c r="D12" s="132">
        <f>Inputs!F66</f>
        <v>0</v>
      </c>
      <c r="E12" s="132" t="str">
        <f>Inputs!G66</f>
        <v>£m (real)</v>
      </c>
    </row>
    <row r="13" spans="1:37">
      <c r="B13" s="38"/>
      <c r="C13" s="132" t="str">
        <f>Inputs!E14</f>
        <v>SES Water</v>
      </c>
      <c r="D13" s="132">
        <f>Inputs!F67</f>
        <v>0</v>
      </c>
      <c r="E13" s="132" t="str">
        <f>Inputs!G67</f>
        <v>£m (real)</v>
      </c>
    </row>
    <row r="14" spans="1:37">
      <c r="B14" s="38"/>
      <c r="C14" s="132" t="str">
        <f>Inputs!E15</f>
        <v>Severn Trent Water</v>
      </c>
      <c r="D14" s="132">
        <f>Inputs!F68</f>
        <v>0</v>
      </c>
      <c r="E14" s="132" t="str">
        <f>Inputs!G68</f>
        <v>£m (real)</v>
      </c>
    </row>
    <row r="15" spans="1:37">
      <c r="B15" s="38"/>
      <c r="C15" s="132" t="str">
        <f>Inputs!E16</f>
        <v>South East Water</v>
      </c>
      <c r="D15" s="132">
        <f>Inputs!F69</f>
        <v>0</v>
      </c>
      <c r="E15" s="132" t="str">
        <f>Inputs!G69</f>
        <v>£m (real)</v>
      </c>
    </row>
    <row r="16" spans="1:37">
      <c r="B16" s="38"/>
      <c r="C16" s="132" t="str">
        <f>Inputs!E17</f>
        <v>South Staffs Water</v>
      </c>
      <c r="D16" s="132">
        <f>Inputs!F70</f>
        <v>0</v>
      </c>
      <c r="E16" s="132" t="str">
        <f>Inputs!G70</f>
        <v>£m (real)</v>
      </c>
    </row>
    <row r="17" spans="1:25">
      <c r="B17" s="38"/>
      <c r="C17" s="132" t="str">
        <f>Inputs!E18</f>
        <v>South West Water</v>
      </c>
      <c r="D17" s="132">
        <f>Inputs!F71</f>
        <v>0</v>
      </c>
      <c r="E17" s="132" t="str">
        <f>Inputs!G71</f>
        <v>£m (real)</v>
      </c>
    </row>
    <row r="18" spans="1:25">
      <c r="B18" s="38"/>
      <c r="C18" s="132" t="str">
        <f>Inputs!E19</f>
        <v>Southern Water</v>
      </c>
      <c r="D18" s="132">
        <f>Inputs!F72</f>
        <v>0</v>
      </c>
      <c r="E18" s="132" t="str">
        <f>Inputs!G72</f>
        <v>£m (real)</v>
      </c>
    </row>
    <row r="19" spans="1:25">
      <c r="B19" s="38"/>
      <c r="C19" s="132" t="str">
        <f>Inputs!E20</f>
        <v>Thames Water</v>
      </c>
      <c r="D19" s="132">
        <f>Inputs!F73</f>
        <v>0</v>
      </c>
      <c r="E19" s="132" t="str">
        <f>Inputs!G73</f>
        <v>£m (real)</v>
      </c>
    </row>
    <row r="20" spans="1:25">
      <c r="B20" s="38"/>
      <c r="C20" s="132" t="str">
        <f>Inputs!E21</f>
        <v>United Utilities</v>
      </c>
      <c r="D20" s="132">
        <f>Inputs!F74</f>
        <v>0</v>
      </c>
      <c r="E20" s="132" t="str">
        <f>Inputs!G74</f>
        <v>£m (real)</v>
      </c>
    </row>
    <row r="21" spans="1:25">
      <c r="B21" s="38"/>
      <c r="C21" s="132" t="str">
        <f>Inputs!E22</f>
        <v>Wessex Water</v>
      </c>
      <c r="D21" s="132">
        <f>Inputs!F75</f>
        <v>0</v>
      </c>
      <c r="E21" s="132" t="str">
        <f>Inputs!G75</f>
        <v>£m (real)</v>
      </c>
    </row>
    <row r="22" spans="1:25">
      <c r="B22" s="38"/>
      <c r="C22" s="132" t="str">
        <f>Inputs!E23</f>
        <v>Yorkshire Water</v>
      </c>
      <c r="D22" s="132">
        <f>Inputs!F76</f>
        <v>0</v>
      </c>
      <c r="E22" s="132" t="str">
        <f>Inputs!G76</f>
        <v>£m (real)</v>
      </c>
    </row>
    <row r="23" spans="1:25"/>
    <row r="24" spans="1:25">
      <c r="A24" s="33" t="s">
        <v>268</v>
      </c>
      <c r="B24" s="33"/>
      <c r="C24" s="33"/>
      <c r="D24" s="33"/>
      <c r="E24" s="33"/>
      <c r="F24" s="33"/>
      <c r="G24" s="33"/>
      <c r="H24" s="33"/>
      <c r="I24" s="33"/>
      <c r="J24" s="33"/>
      <c r="K24" s="33"/>
      <c r="L24" s="33"/>
      <c r="M24" s="33"/>
      <c r="N24" s="33"/>
      <c r="O24" s="33"/>
      <c r="P24" s="33"/>
      <c r="Q24" s="33"/>
      <c r="R24" s="33"/>
      <c r="S24" s="33"/>
      <c r="T24" s="33"/>
      <c r="U24" s="33"/>
      <c r="V24" s="33"/>
      <c r="W24" s="33"/>
      <c r="X24" s="33"/>
      <c r="Y24" s="33"/>
    </row>
    <row r="25" spans="1:25"/>
    <row r="26" spans="1:25">
      <c r="C26" s="132" t="str">
        <f>Inputs!E87</f>
        <v>Cap</v>
      </c>
      <c r="D26" s="133">
        <f>Inputs!F87</f>
        <v>4.0000000000000001E-3</v>
      </c>
      <c r="E26" s="132" t="s">
        <v>269</v>
      </c>
    </row>
    <row r="27" spans="1:25"/>
    <row r="28" spans="1:25">
      <c r="A28" s="33" t="s">
        <v>270</v>
      </c>
      <c r="B28" s="33"/>
      <c r="C28" s="33"/>
      <c r="D28" s="33"/>
      <c r="E28" s="33"/>
      <c r="F28" s="33"/>
      <c r="G28" s="33"/>
      <c r="H28" s="33"/>
      <c r="I28" s="33"/>
      <c r="J28" s="33"/>
      <c r="K28" s="33"/>
      <c r="L28" s="33"/>
      <c r="M28" s="33"/>
      <c r="N28" s="33"/>
      <c r="O28" s="33"/>
      <c r="P28" s="33"/>
      <c r="Q28" s="33"/>
      <c r="R28" s="33"/>
      <c r="S28" s="33"/>
      <c r="T28" s="33"/>
      <c r="U28" s="33"/>
      <c r="V28" s="33"/>
      <c r="W28" s="33"/>
      <c r="X28" s="33"/>
      <c r="Y28" s="33"/>
    </row>
    <row r="29" spans="1:25"/>
    <row r="30" spans="1:25">
      <c r="C30" s="63" t="str">
        <f>C6</f>
        <v>Affinity Water</v>
      </c>
      <c r="D30" s="56">
        <f t="shared" ref="D30:D46" si="0">D6*$D$26</f>
        <v>0</v>
      </c>
      <c r="E30" s="63" t="str">
        <f>E6</f>
        <v>£m (real)</v>
      </c>
    </row>
    <row r="31" spans="1:25">
      <c r="C31" s="63" t="str">
        <f t="shared" ref="C31:C46" si="1">C7</f>
        <v>Anglian Water</v>
      </c>
      <c r="D31" s="56">
        <f t="shared" si="0"/>
        <v>0</v>
      </c>
      <c r="E31" s="63" t="str">
        <f t="shared" ref="E31:E46" si="2">E7</f>
        <v>£m (real)</v>
      </c>
    </row>
    <row r="32" spans="1:25">
      <c r="C32" s="63" t="str">
        <f t="shared" si="1"/>
        <v>Bristol Water</v>
      </c>
      <c r="D32" s="56">
        <f t="shared" si="0"/>
        <v>0</v>
      </c>
      <c r="E32" s="63" t="str">
        <f t="shared" si="2"/>
        <v>£m (real)</v>
      </c>
    </row>
    <row r="33" spans="1:25">
      <c r="C33" s="63" t="str">
        <f t="shared" si="1"/>
        <v>Dŵr Cymru</v>
      </c>
      <c r="D33" s="56">
        <f t="shared" si="0"/>
        <v>0</v>
      </c>
      <c r="E33" s="63" t="str">
        <f t="shared" si="2"/>
        <v>£m (real)</v>
      </c>
    </row>
    <row r="34" spans="1:25">
      <c r="C34" s="63" t="str">
        <f t="shared" si="1"/>
        <v>Hafren Dyfrdwy</v>
      </c>
      <c r="D34" s="56">
        <f t="shared" si="0"/>
        <v>0</v>
      </c>
      <c r="E34" s="63" t="str">
        <f t="shared" si="2"/>
        <v>£m (real)</v>
      </c>
    </row>
    <row r="35" spans="1:25">
      <c r="C35" s="63" t="str">
        <f t="shared" si="1"/>
        <v>Northumbrian Water</v>
      </c>
      <c r="D35" s="56">
        <f t="shared" si="0"/>
        <v>0</v>
      </c>
      <c r="E35" s="63" t="str">
        <f t="shared" si="2"/>
        <v>£m (real)</v>
      </c>
    </row>
    <row r="36" spans="1:25">
      <c r="C36" s="63" t="str">
        <f t="shared" si="1"/>
        <v>Portsmouth Water</v>
      </c>
      <c r="D36" s="56">
        <f t="shared" si="0"/>
        <v>0</v>
      </c>
      <c r="E36" s="63" t="str">
        <f t="shared" si="2"/>
        <v>£m (real)</v>
      </c>
    </row>
    <row r="37" spans="1:25">
      <c r="C37" s="63" t="str">
        <f t="shared" si="1"/>
        <v>SES Water</v>
      </c>
      <c r="D37" s="56">
        <f t="shared" si="0"/>
        <v>0</v>
      </c>
      <c r="E37" s="63" t="str">
        <f t="shared" si="2"/>
        <v>£m (real)</v>
      </c>
    </row>
    <row r="38" spans="1:25">
      <c r="C38" s="63" t="str">
        <f t="shared" si="1"/>
        <v>Severn Trent Water</v>
      </c>
      <c r="D38" s="56">
        <f t="shared" si="0"/>
        <v>0</v>
      </c>
      <c r="E38" s="63" t="str">
        <f t="shared" si="2"/>
        <v>£m (real)</v>
      </c>
    </row>
    <row r="39" spans="1:25">
      <c r="C39" s="63" t="str">
        <f t="shared" si="1"/>
        <v>South East Water</v>
      </c>
      <c r="D39" s="56">
        <f t="shared" si="0"/>
        <v>0</v>
      </c>
      <c r="E39" s="63" t="str">
        <f t="shared" si="2"/>
        <v>£m (real)</v>
      </c>
    </row>
    <row r="40" spans="1:25">
      <c r="C40" s="63" t="str">
        <f t="shared" si="1"/>
        <v>South Staffs Water</v>
      </c>
      <c r="D40" s="56">
        <f t="shared" si="0"/>
        <v>0</v>
      </c>
      <c r="E40" s="63" t="str">
        <f t="shared" si="2"/>
        <v>£m (real)</v>
      </c>
    </row>
    <row r="41" spans="1:25">
      <c r="C41" s="63" t="str">
        <f t="shared" si="1"/>
        <v>South West Water</v>
      </c>
      <c r="D41" s="56">
        <f t="shared" si="0"/>
        <v>0</v>
      </c>
      <c r="E41" s="63" t="str">
        <f t="shared" si="2"/>
        <v>£m (real)</v>
      </c>
    </row>
    <row r="42" spans="1:25">
      <c r="C42" s="63" t="str">
        <f t="shared" si="1"/>
        <v>Southern Water</v>
      </c>
      <c r="D42" s="56">
        <f t="shared" si="0"/>
        <v>0</v>
      </c>
      <c r="E42" s="63" t="str">
        <f t="shared" si="2"/>
        <v>£m (real)</v>
      </c>
    </row>
    <row r="43" spans="1:25">
      <c r="C43" s="63" t="str">
        <f t="shared" si="1"/>
        <v>Thames Water</v>
      </c>
      <c r="D43" s="56">
        <f t="shared" si="0"/>
        <v>0</v>
      </c>
      <c r="E43" s="63" t="str">
        <f t="shared" si="2"/>
        <v>£m (real)</v>
      </c>
    </row>
    <row r="44" spans="1:25">
      <c r="C44" s="63" t="str">
        <f t="shared" si="1"/>
        <v>United Utilities</v>
      </c>
      <c r="D44" s="56">
        <f t="shared" si="0"/>
        <v>0</v>
      </c>
      <c r="E44" s="63" t="str">
        <f t="shared" si="2"/>
        <v>£m (real)</v>
      </c>
    </row>
    <row r="45" spans="1:25">
      <c r="C45" s="63" t="str">
        <f t="shared" si="1"/>
        <v>Wessex Water</v>
      </c>
      <c r="D45" s="56">
        <f t="shared" si="0"/>
        <v>0</v>
      </c>
      <c r="E45" s="63" t="str">
        <f t="shared" si="2"/>
        <v>£m (real)</v>
      </c>
    </row>
    <row r="46" spans="1:25">
      <c r="C46" s="63" t="str">
        <f t="shared" si="1"/>
        <v>Yorkshire Water</v>
      </c>
      <c r="D46" s="56">
        <f t="shared" si="0"/>
        <v>0</v>
      </c>
      <c r="E46" s="63" t="str">
        <f t="shared" si="2"/>
        <v>£m (real)</v>
      </c>
    </row>
    <row r="47" spans="1:25"/>
    <row r="48" spans="1:25">
      <c r="A48" s="33" t="s">
        <v>271</v>
      </c>
      <c r="B48" s="33"/>
      <c r="C48" s="33"/>
      <c r="D48" s="33"/>
      <c r="E48" s="33"/>
      <c r="F48" s="33"/>
      <c r="G48" s="33"/>
      <c r="H48" s="33"/>
      <c r="I48" s="33"/>
      <c r="J48" s="33"/>
      <c r="K48" s="33"/>
      <c r="L48" s="33"/>
      <c r="M48" s="33"/>
      <c r="N48" s="33"/>
      <c r="O48" s="33"/>
      <c r="P48" s="33"/>
      <c r="Q48" s="33"/>
      <c r="R48" s="33"/>
      <c r="S48" s="33"/>
      <c r="T48" s="33"/>
      <c r="U48" s="33"/>
      <c r="V48" s="33"/>
      <c r="W48" s="33"/>
      <c r="X48" s="33"/>
      <c r="Y48" s="33"/>
    </row>
    <row r="49" spans="1:25"/>
    <row r="50" spans="1:25">
      <c r="C50" s="31" t="str">
        <f>Inputs!E88</f>
        <v>Collar</v>
      </c>
      <c r="D50" s="133">
        <f>Inputs!F88</f>
        <v>-4.0000000000000001E-3</v>
      </c>
      <c r="E50" s="133" t="s">
        <v>269</v>
      </c>
    </row>
    <row r="51" spans="1:25"/>
    <row r="52" spans="1:25">
      <c r="A52" s="33" t="s">
        <v>272</v>
      </c>
      <c r="B52" s="33"/>
      <c r="C52" s="33"/>
      <c r="D52" s="33"/>
      <c r="E52" s="33"/>
      <c r="F52" s="33"/>
      <c r="G52" s="33"/>
      <c r="H52" s="33"/>
      <c r="I52" s="33"/>
      <c r="J52" s="33"/>
      <c r="K52" s="33"/>
      <c r="L52" s="33"/>
      <c r="M52" s="33"/>
      <c r="N52" s="33"/>
      <c r="O52" s="33"/>
      <c r="P52" s="33"/>
      <c r="Q52" s="33"/>
      <c r="R52" s="33"/>
      <c r="S52" s="33"/>
      <c r="T52" s="33"/>
      <c r="U52" s="33"/>
      <c r="V52" s="33"/>
      <c r="W52" s="33"/>
      <c r="X52" s="33"/>
      <c r="Y52" s="33"/>
    </row>
    <row r="53" spans="1:25"/>
    <row r="54" spans="1:25">
      <c r="C54" s="63" t="str">
        <f>C6</f>
        <v>Affinity Water</v>
      </c>
      <c r="D54" s="56">
        <f t="shared" ref="D54:D69" si="3">D6*$D$50</f>
        <v>0</v>
      </c>
      <c r="E54" s="63" t="str">
        <f>E6</f>
        <v>£m (real)</v>
      </c>
    </row>
    <row r="55" spans="1:25">
      <c r="C55" s="63" t="str">
        <f t="shared" ref="C55:C70" si="4">C7</f>
        <v>Anglian Water</v>
      </c>
      <c r="D55" s="56">
        <f t="shared" si="3"/>
        <v>0</v>
      </c>
      <c r="E55" s="63" t="str">
        <f t="shared" ref="E55:E70" si="5">E7</f>
        <v>£m (real)</v>
      </c>
    </row>
    <row r="56" spans="1:25">
      <c r="C56" s="63" t="str">
        <f t="shared" si="4"/>
        <v>Bristol Water</v>
      </c>
      <c r="D56" s="56">
        <f t="shared" si="3"/>
        <v>0</v>
      </c>
      <c r="E56" s="63" t="str">
        <f t="shared" si="5"/>
        <v>£m (real)</v>
      </c>
    </row>
    <row r="57" spans="1:25">
      <c r="C57" s="63" t="str">
        <f t="shared" si="4"/>
        <v>Dŵr Cymru</v>
      </c>
      <c r="D57" s="56">
        <f t="shared" si="3"/>
        <v>0</v>
      </c>
      <c r="E57" s="63" t="str">
        <f t="shared" si="5"/>
        <v>£m (real)</v>
      </c>
    </row>
    <row r="58" spans="1:25">
      <c r="C58" s="63" t="str">
        <f t="shared" si="4"/>
        <v>Hafren Dyfrdwy</v>
      </c>
      <c r="D58" s="56">
        <f t="shared" si="3"/>
        <v>0</v>
      </c>
      <c r="E58" s="63" t="str">
        <f t="shared" si="5"/>
        <v>£m (real)</v>
      </c>
    </row>
    <row r="59" spans="1:25">
      <c r="C59" s="63" t="str">
        <f t="shared" si="4"/>
        <v>Northumbrian Water</v>
      </c>
      <c r="D59" s="56">
        <f t="shared" si="3"/>
        <v>0</v>
      </c>
      <c r="E59" s="63" t="str">
        <f t="shared" si="5"/>
        <v>£m (real)</v>
      </c>
    </row>
    <row r="60" spans="1:25">
      <c r="C60" s="63" t="str">
        <f t="shared" si="4"/>
        <v>Portsmouth Water</v>
      </c>
      <c r="D60" s="56">
        <f t="shared" si="3"/>
        <v>0</v>
      </c>
      <c r="E60" s="63" t="str">
        <f t="shared" si="5"/>
        <v>£m (real)</v>
      </c>
    </row>
    <row r="61" spans="1:25">
      <c r="C61" s="63" t="str">
        <f t="shared" si="4"/>
        <v>SES Water</v>
      </c>
      <c r="D61" s="56">
        <f t="shared" si="3"/>
        <v>0</v>
      </c>
      <c r="E61" s="63" t="str">
        <f t="shared" si="5"/>
        <v>£m (real)</v>
      </c>
    </row>
    <row r="62" spans="1:25">
      <c r="C62" s="63" t="str">
        <f t="shared" si="4"/>
        <v>Severn Trent Water</v>
      </c>
      <c r="D62" s="56">
        <f t="shared" si="3"/>
        <v>0</v>
      </c>
      <c r="E62" s="63" t="str">
        <f t="shared" si="5"/>
        <v>£m (real)</v>
      </c>
    </row>
    <row r="63" spans="1:25">
      <c r="C63" s="63" t="str">
        <f t="shared" si="4"/>
        <v>South East Water</v>
      </c>
      <c r="D63" s="56">
        <f t="shared" si="3"/>
        <v>0</v>
      </c>
      <c r="E63" s="63" t="str">
        <f t="shared" si="5"/>
        <v>£m (real)</v>
      </c>
    </row>
    <row r="64" spans="1:25">
      <c r="C64" s="63" t="str">
        <f t="shared" si="4"/>
        <v>South Staffs Water</v>
      </c>
      <c r="D64" s="56">
        <f t="shared" si="3"/>
        <v>0</v>
      </c>
      <c r="E64" s="63" t="str">
        <f t="shared" si="5"/>
        <v>£m (real)</v>
      </c>
    </row>
    <row r="65" spans="1:26">
      <c r="C65" s="63" t="str">
        <f t="shared" si="4"/>
        <v>South West Water</v>
      </c>
      <c r="D65" s="56">
        <f t="shared" si="3"/>
        <v>0</v>
      </c>
      <c r="E65" s="63" t="str">
        <f t="shared" si="5"/>
        <v>£m (real)</v>
      </c>
    </row>
    <row r="66" spans="1:26">
      <c r="C66" s="63" t="str">
        <f t="shared" si="4"/>
        <v>Southern Water</v>
      </c>
      <c r="D66" s="56">
        <f t="shared" si="3"/>
        <v>0</v>
      </c>
      <c r="E66" s="63" t="str">
        <f t="shared" si="5"/>
        <v>£m (real)</v>
      </c>
    </row>
    <row r="67" spans="1:26">
      <c r="C67" s="63" t="str">
        <f t="shared" si="4"/>
        <v>Thames Water</v>
      </c>
      <c r="D67" s="56">
        <f t="shared" si="3"/>
        <v>0</v>
      </c>
      <c r="E67" s="63" t="str">
        <f t="shared" si="5"/>
        <v>£m (real)</v>
      </c>
    </row>
    <row r="68" spans="1:26">
      <c r="C68" s="63" t="str">
        <f t="shared" si="4"/>
        <v>United Utilities</v>
      </c>
      <c r="D68" s="56">
        <f t="shared" si="3"/>
        <v>0</v>
      </c>
      <c r="E68" s="63" t="str">
        <f t="shared" si="5"/>
        <v>£m (real)</v>
      </c>
    </row>
    <row r="69" spans="1:26">
      <c r="C69" s="63" t="str">
        <f t="shared" si="4"/>
        <v>Wessex Water</v>
      </c>
      <c r="D69" s="56">
        <f t="shared" si="3"/>
        <v>0</v>
      </c>
      <c r="E69" s="63" t="str">
        <f t="shared" si="5"/>
        <v>£m (real)</v>
      </c>
    </row>
    <row r="70" spans="1:26">
      <c r="C70" s="63" t="str">
        <f t="shared" si="4"/>
        <v>Yorkshire Water</v>
      </c>
      <c r="D70" s="56">
        <f>D22*$D$50</f>
        <v>0</v>
      </c>
      <c r="E70" s="63" t="str">
        <f t="shared" si="5"/>
        <v>£m (real)</v>
      </c>
    </row>
    <row r="71" spans="1:26"/>
    <row r="72" spans="1:26" s="29" customFormat="1">
      <c r="A72" s="113" t="s">
        <v>31</v>
      </c>
      <c r="B72" s="113"/>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113"/>
    </row>
    <row r="73" spans="1:26"/>
    <row r="74" spans="1:26"/>
  </sheetData>
  <mergeCells count="1">
    <mergeCell ref="F1:H1"/>
  </mergeCells>
  <pageMargins left="0.7" right="0.7" top="0.75" bottom="0.75" header="0.3" footer="0.3"/>
  <ignoredErrors>
    <ignoredError sqref="D30 D31:D46 D54:D70"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0FF5B-5C70-4900-B084-F9C870510C7A}">
  <sheetPr codeName="Sheet9">
    <tabColor rgb="FFCCCCCE"/>
    <pageSetUpPr fitToPage="1"/>
  </sheetPr>
  <dimension ref="A1:AD77"/>
  <sheetViews>
    <sheetView zoomScale="90" zoomScaleNormal="90" zoomScaleSheetLayoutView="100" workbookViewId="0">
      <pane xSplit="5" ySplit="5" topLeftCell="H6" activePane="bottomRight" state="frozen"/>
      <selection pane="bottomRight" activeCell="B37" sqref="B37:C37"/>
      <selection pane="bottomLeft" activeCell="B37" sqref="B37:C37"/>
      <selection pane="topRight" activeCell="B37" sqref="B37:C37"/>
    </sheetView>
  </sheetViews>
  <sheetFormatPr defaultColWidth="0" defaultRowHeight="12.75" zeroHeight="1"/>
  <cols>
    <col min="1" max="4" width="2.7109375" style="31" customWidth="1"/>
    <col min="5" max="5" width="60.7109375" style="31" customWidth="1"/>
    <col min="6" max="8" width="20.7109375" style="31" customWidth="1"/>
    <col min="9" max="9" width="2.7109375" style="31" customWidth="1"/>
    <col min="10" max="26" width="9.140625" style="31" customWidth="1"/>
    <col min="27" max="27" width="2.7109375" style="31" customWidth="1"/>
    <col min="28" max="28" width="9.140625" style="31" customWidth="1"/>
    <col min="29" max="30" width="0" style="31" hidden="1" customWidth="1"/>
    <col min="31" max="16384" width="9.140625" style="31" hidden="1"/>
  </cols>
  <sheetData>
    <row r="1" spans="1:28" s="13" customFormat="1" ht="31.5">
      <c r="A1" s="13" t="e">
        <f ca="1" xml:space="preserve"> RIGHT(CELL("filename", $A$1), LEN(CELL("filename", $A$1)) - SEARCH("]", CELL("filename", $A$1)))</f>
        <v>#VALUE!</v>
      </c>
      <c r="F1" s="101"/>
    </row>
    <row r="2" spans="1:28">
      <c r="F2" s="32"/>
      <c r="G2" s="32"/>
      <c r="H2" s="32"/>
      <c r="I2" s="36"/>
    </row>
    <row r="3" spans="1:28" s="33" customFormat="1">
      <c r="A3" s="33" t="s">
        <v>259</v>
      </c>
    </row>
    <row r="4" spans="1:28"/>
    <row r="5" spans="1:28" s="38" customFormat="1">
      <c r="E5" s="38" t="str">
        <f>Inputs!E80</f>
        <v>Company names</v>
      </c>
      <c r="G5" s="38" t="str">
        <f>Inputs!G80</f>
        <v>Text</v>
      </c>
      <c r="J5" s="38" t="str">
        <f>Inputs!J80</f>
        <v>Affinity Water</v>
      </c>
      <c r="K5" s="38" t="str">
        <f>Inputs!K80</f>
        <v>Anglian Water</v>
      </c>
      <c r="L5" s="38" t="s">
        <v>219</v>
      </c>
      <c r="M5" s="38" t="str">
        <f>Inputs!M80</f>
        <v>Dŵr Cymru</v>
      </c>
      <c r="N5" s="38" t="str">
        <f>Inputs!N80</f>
        <v>Hafren Dyfrdwy</v>
      </c>
      <c r="O5" s="38" t="str">
        <f>Inputs!O80</f>
        <v>Northumbrian Water</v>
      </c>
      <c r="P5" s="38" t="str">
        <f>Inputs!P80</f>
        <v>Portsmouth Water</v>
      </c>
      <c r="Q5" s="38" t="str">
        <f>Inputs!Q80</f>
        <v>SES Water</v>
      </c>
      <c r="R5" s="38" t="str">
        <f>Inputs!R80</f>
        <v>Severn Trent Water</v>
      </c>
      <c r="S5" s="38" t="str">
        <f>Inputs!S80</f>
        <v>South East Water</v>
      </c>
      <c r="T5" s="38" t="str">
        <f>Inputs!T80</f>
        <v>South Staffs Water</v>
      </c>
      <c r="U5" s="38" t="str">
        <f>Inputs!U80</f>
        <v>South West Water</v>
      </c>
      <c r="V5" s="38" t="str">
        <f>Inputs!V80</f>
        <v>Southern Water</v>
      </c>
      <c r="W5" s="38" t="str">
        <f>Inputs!W80</f>
        <v>Thames Water</v>
      </c>
      <c r="X5" s="38" t="str">
        <f>Inputs!X80</f>
        <v>United Utilities</v>
      </c>
      <c r="Y5" s="38" t="str">
        <f>Inputs!Y80</f>
        <v>Wessex Water</v>
      </c>
      <c r="Z5" s="38" t="str">
        <f>Inputs!Z80</f>
        <v>Yorkshire Water</v>
      </c>
    </row>
    <row r="6" spans="1:28" s="38" customFormat="1">
      <c r="E6" s="38" t="str">
        <f>Inputs!E81</f>
        <v>C-MeX score</v>
      </c>
      <c r="G6" s="38" t="str">
        <f>Inputs!G81</f>
        <v>Number</v>
      </c>
      <c r="J6" s="62">
        <f>Inputs!J81</f>
        <v>0</v>
      </c>
      <c r="K6" s="62">
        <f>Inputs!K81</f>
        <v>0</v>
      </c>
      <c r="L6" s="62">
        <f>Inputs!L81</f>
        <v>0</v>
      </c>
      <c r="M6" s="62">
        <f>Inputs!M81</f>
        <v>0</v>
      </c>
      <c r="N6" s="62">
        <f>Inputs!N81</f>
        <v>0</v>
      </c>
      <c r="O6" s="62">
        <f>Inputs!O81</f>
        <v>0</v>
      </c>
      <c r="P6" s="62">
        <f>Inputs!P81</f>
        <v>0</v>
      </c>
      <c r="Q6" s="62">
        <f>Inputs!Q81</f>
        <v>0</v>
      </c>
      <c r="R6" s="62">
        <f>Inputs!R81</f>
        <v>0</v>
      </c>
      <c r="S6" s="62">
        <f>Inputs!S81</f>
        <v>0</v>
      </c>
      <c r="T6" s="62">
        <f>Inputs!T81</f>
        <v>0</v>
      </c>
      <c r="U6" s="62">
        <f>Inputs!U81</f>
        <v>0</v>
      </c>
      <c r="V6" s="62">
        <f>Inputs!V81</f>
        <v>0</v>
      </c>
      <c r="W6" s="62">
        <f>Inputs!W81</f>
        <v>0</v>
      </c>
      <c r="X6" s="62">
        <f>Inputs!X81</f>
        <v>0</v>
      </c>
      <c r="Y6" s="62">
        <f>Inputs!Y81</f>
        <v>0</v>
      </c>
      <c r="Z6" s="62">
        <f>Inputs!Z81</f>
        <v>0</v>
      </c>
    </row>
    <row r="7" spans="1:28">
      <c r="E7" s="31" t="s">
        <v>273</v>
      </c>
      <c r="G7" s="31" t="s">
        <v>217</v>
      </c>
      <c r="J7" s="31">
        <f t="shared" ref="J7:Z7" si="0">_xlfn.RANK.EQ(J6,$J6:$Z6)</f>
        <v>1</v>
      </c>
      <c r="K7" s="31">
        <f t="shared" si="0"/>
        <v>1</v>
      </c>
      <c r="L7" s="31">
        <f t="shared" si="0"/>
        <v>1</v>
      </c>
      <c r="M7" s="31">
        <f t="shared" si="0"/>
        <v>1</v>
      </c>
      <c r="N7" s="31">
        <f t="shared" si="0"/>
        <v>1</v>
      </c>
      <c r="O7" s="31">
        <f t="shared" si="0"/>
        <v>1</v>
      </c>
      <c r="P7" s="31">
        <f t="shared" si="0"/>
        <v>1</v>
      </c>
      <c r="Q7" s="31">
        <f t="shared" si="0"/>
        <v>1</v>
      </c>
      <c r="R7" s="31">
        <f t="shared" si="0"/>
        <v>1</v>
      </c>
      <c r="S7" s="31">
        <f t="shared" si="0"/>
        <v>1</v>
      </c>
      <c r="T7" s="31">
        <f t="shared" si="0"/>
        <v>1</v>
      </c>
      <c r="U7" s="31">
        <f t="shared" si="0"/>
        <v>1</v>
      </c>
      <c r="V7" s="31">
        <f t="shared" si="0"/>
        <v>1</v>
      </c>
      <c r="W7" s="31">
        <f t="shared" si="0"/>
        <v>1</v>
      </c>
      <c r="X7" s="31">
        <f t="shared" si="0"/>
        <v>1</v>
      </c>
      <c r="Y7" s="31">
        <f t="shared" si="0"/>
        <v>1</v>
      </c>
      <c r="Z7" s="31">
        <f t="shared" si="0"/>
        <v>1</v>
      </c>
    </row>
    <row r="8" spans="1:28"/>
    <row r="9" spans="1:28" s="33" customFormat="1">
      <c r="A9" s="33" t="s">
        <v>274</v>
      </c>
    </row>
    <row r="10" spans="1:28"/>
    <row r="11" spans="1:28">
      <c r="B11" s="36" t="s">
        <v>275</v>
      </c>
    </row>
    <row r="12" spans="1:28" s="38" customFormat="1">
      <c r="E12" s="34" t="str">
        <f>E6</f>
        <v>C-MeX score</v>
      </c>
      <c r="F12" s="34"/>
      <c r="G12" s="34" t="str">
        <f t="shared" ref="G12:L12" si="1">G6</f>
        <v>Number</v>
      </c>
      <c r="H12" s="34"/>
      <c r="I12" s="34"/>
      <c r="J12" s="63">
        <f t="shared" si="1"/>
        <v>0</v>
      </c>
      <c r="K12" s="63">
        <f t="shared" si="1"/>
        <v>0</v>
      </c>
      <c r="L12" s="63">
        <f t="shared" si="1"/>
        <v>0</v>
      </c>
      <c r="M12" s="63">
        <f>M6</f>
        <v>0</v>
      </c>
      <c r="N12" s="63">
        <f t="shared" ref="N12:Z12" si="2">N6</f>
        <v>0</v>
      </c>
      <c r="O12" s="63">
        <f t="shared" si="2"/>
        <v>0</v>
      </c>
      <c r="P12" s="63">
        <f t="shared" si="2"/>
        <v>0</v>
      </c>
      <c r="Q12" s="63">
        <f t="shared" si="2"/>
        <v>0</v>
      </c>
      <c r="R12" s="63">
        <f t="shared" si="2"/>
        <v>0</v>
      </c>
      <c r="S12" s="63">
        <f t="shared" si="2"/>
        <v>0</v>
      </c>
      <c r="T12" s="63">
        <f t="shared" si="2"/>
        <v>0</v>
      </c>
      <c r="U12" s="63">
        <f t="shared" si="2"/>
        <v>0</v>
      </c>
      <c r="V12" s="63">
        <f t="shared" si="2"/>
        <v>0</v>
      </c>
      <c r="W12" s="63">
        <f t="shared" si="2"/>
        <v>0</v>
      </c>
      <c r="X12" s="63">
        <f t="shared" si="2"/>
        <v>0</v>
      </c>
      <c r="Y12" s="63">
        <f t="shared" si="2"/>
        <v>0</v>
      </c>
      <c r="Z12" s="63">
        <f t="shared" si="2"/>
        <v>0</v>
      </c>
    </row>
    <row r="13" spans="1:28">
      <c r="E13" s="31" t="s">
        <v>276</v>
      </c>
      <c r="F13" s="56">
        <f>Inputs!$F$25</f>
        <v>0</v>
      </c>
      <c r="G13" s="31" t="s">
        <v>217</v>
      </c>
    </row>
    <row r="14" spans="1:28">
      <c r="J14" s="56"/>
      <c r="K14" s="56"/>
      <c r="L14" s="56"/>
      <c r="M14" s="56"/>
      <c r="N14" s="56"/>
      <c r="O14" s="56"/>
      <c r="P14" s="56"/>
      <c r="Q14" s="56"/>
      <c r="R14" s="56"/>
      <c r="S14" s="56"/>
      <c r="T14" s="56"/>
      <c r="U14" s="56"/>
      <c r="V14" s="56"/>
      <c r="W14" s="56"/>
      <c r="X14" s="56"/>
      <c r="Y14" s="56"/>
      <c r="Z14" s="56"/>
    </row>
    <row r="15" spans="1:28">
      <c r="B15" s="36" t="s">
        <v>277</v>
      </c>
    </row>
    <row r="16" spans="1:28">
      <c r="A16" s="34"/>
      <c r="B16" s="53"/>
      <c r="C16" s="34"/>
      <c r="D16" s="34"/>
      <c r="E16" s="34" t="s">
        <v>267</v>
      </c>
      <c r="F16" s="38">
        <f>'Calculating PCL'!C37</f>
        <v>0</v>
      </c>
      <c r="G16" s="38" t="str">
        <f>$G$6</f>
        <v>Number</v>
      </c>
      <c r="H16" s="34"/>
      <c r="I16" s="34"/>
      <c r="J16" s="63"/>
      <c r="K16" s="63"/>
      <c r="L16" s="63"/>
      <c r="M16" s="63"/>
      <c r="N16" s="63"/>
      <c r="O16" s="63"/>
      <c r="P16" s="63"/>
      <c r="Q16" s="63"/>
      <c r="R16" s="63"/>
      <c r="S16" s="63"/>
      <c r="T16" s="63"/>
      <c r="U16" s="63"/>
      <c r="V16" s="63"/>
      <c r="W16" s="63"/>
      <c r="X16" s="63"/>
      <c r="Y16" s="63"/>
      <c r="Z16" s="63"/>
      <c r="AA16" s="34"/>
      <c r="AB16" s="34"/>
    </row>
    <row r="17" spans="1:28"/>
    <row r="18" spans="1:28">
      <c r="B18" s="36" t="s">
        <v>278</v>
      </c>
    </row>
    <row r="19" spans="1:28">
      <c r="E19" s="31" t="s">
        <v>279</v>
      </c>
      <c r="G19" s="31" t="s">
        <v>280</v>
      </c>
      <c r="J19" s="31" t="b">
        <f>IF(J12&gt;$F$16,TRUE,FALSE)</f>
        <v>0</v>
      </c>
      <c r="K19" s="31" t="b">
        <f t="shared" ref="K19:Z19" si="3">IF(K12&gt;$F$16,TRUE,FALSE)</f>
        <v>0</v>
      </c>
      <c r="L19" s="31" t="b">
        <f t="shared" si="3"/>
        <v>0</v>
      </c>
      <c r="M19" s="31" t="b">
        <f t="shared" si="3"/>
        <v>0</v>
      </c>
      <c r="N19" s="31" t="b">
        <f t="shared" si="3"/>
        <v>0</v>
      </c>
      <c r="O19" s="31" t="b">
        <f>IF(O12&gt;$F$16,TRUE,FALSE)</f>
        <v>0</v>
      </c>
      <c r="P19" s="31" t="b">
        <f t="shared" si="3"/>
        <v>0</v>
      </c>
      <c r="Q19" s="31" t="b">
        <f>IF(Q12&gt;$F$16,TRUE,FALSE)</f>
        <v>0</v>
      </c>
      <c r="R19" s="31" t="b">
        <f t="shared" si="3"/>
        <v>0</v>
      </c>
      <c r="S19" s="31" t="b">
        <f t="shared" si="3"/>
        <v>0</v>
      </c>
      <c r="T19" s="31" t="b">
        <f t="shared" si="3"/>
        <v>0</v>
      </c>
      <c r="U19" s="31" t="b">
        <f t="shared" si="3"/>
        <v>0</v>
      </c>
      <c r="V19" s="31" t="b">
        <f t="shared" si="3"/>
        <v>0</v>
      </c>
      <c r="W19" s="31" t="b">
        <f t="shared" si="3"/>
        <v>0</v>
      </c>
      <c r="X19" s="31" t="b">
        <f t="shared" si="3"/>
        <v>0</v>
      </c>
      <c r="Y19" s="31" t="b">
        <f t="shared" si="3"/>
        <v>0</v>
      </c>
      <c r="Z19" s="31" t="b">
        <f t="shared" si="3"/>
        <v>0</v>
      </c>
    </row>
    <row r="20" spans="1:28">
      <c r="E20" s="31" t="s">
        <v>281</v>
      </c>
      <c r="G20" s="31" t="s">
        <v>217</v>
      </c>
      <c r="J20" s="56">
        <f>J12-$F$16</f>
        <v>0</v>
      </c>
      <c r="K20" s="56">
        <f t="shared" ref="K20:Z20" si="4">K12-$F$16</f>
        <v>0</v>
      </c>
      <c r="L20" s="56">
        <f t="shared" si="4"/>
        <v>0</v>
      </c>
      <c r="M20" s="56">
        <f>M12-$F$16</f>
        <v>0</v>
      </c>
      <c r="N20" s="56">
        <f t="shared" si="4"/>
        <v>0</v>
      </c>
      <c r="O20" s="56">
        <f t="shared" si="4"/>
        <v>0</v>
      </c>
      <c r="P20" s="56">
        <f t="shared" si="4"/>
        <v>0</v>
      </c>
      <c r="Q20" s="56">
        <f t="shared" si="4"/>
        <v>0</v>
      </c>
      <c r="R20" s="56">
        <f t="shared" si="4"/>
        <v>0</v>
      </c>
      <c r="S20" s="56">
        <f t="shared" si="4"/>
        <v>0</v>
      </c>
      <c r="T20" s="56">
        <f t="shared" si="4"/>
        <v>0</v>
      </c>
      <c r="U20" s="56">
        <f t="shared" si="4"/>
        <v>0</v>
      </c>
      <c r="V20" s="56">
        <f t="shared" si="4"/>
        <v>0</v>
      </c>
      <c r="W20" s="56">
        <f t="shared" si="4"/>
        <v>0</v>
      </c>
      <c r="X20" s="56">
        <f t="shared" si="4"/>
        <v>0</v>
      </c>
      <c r="Y20" s="56">
        <f t="shared" si="4"/>
        <v>0</v>
      </c>
      <c r="Z20" s="56">
        <f t="shared" si="4"/>
        <v>0</v>
      </c>
    </row>
    <row r="21" spans="1:28">
      <c r="J21" s="56"/>
      <c r="K21" s="56"/>
      <c r="L21" s="56"/>
      <c r="M21" s="56"/>
      <c r="N21" s="56"/>
      <c r="O21" s="56"/>
      <c r="P21" s="56"/>
      <c r="Q21" s="56"/>
      <c r="R21" s="56"/>
      <c r="S21" s="56"/>
      <c r="T21" s="56"/>
      <c r="U21" s="56"/>
      <c r="V21" s="56"/>
      <c r="W21" s="56"/>
      <c r="X21" s="56"/>
      <c r="Y21" s="56"/>
      <c r="Z21" s="56"/>
    </row>
    <row r="22" spans="1:28">
      <c r="B22" s="36" t="s">
        <v>241</v>
      </c>
      <c r="J22" s="56"/>
      <c r="K22" s="56"/>
      <c r="L22" s="56"/>
      <c r="M22" s="56"/>
      <c r="N22" s="56"/>
      <c r="O22" s="56"/>
      <c r="P22" s="56"/>
      <c r="Q22" s="56"/>
      <c r="R22" s="56"/>
      <c r="S22" s="56"/>
      <c r="T22" s="56"/>
      <c r="U22" s="56"/>
      <c r="V22" s="56"/>
      <c r="W22" s="56"/>
      <c r="X22" s="56"/>
      <c r="Y22" s="56"/>
      <c r="Z22" s="56"/>
    </row>
    <row r="23" spans="1:28">
      <c r="B23" s="36"/>
      <c r="E23" s="34" t="s">
        <v>282</v>
      </c>
      <c r="F23" s="38"/>
      <c r="G23" s="38" t="s">
        <v>217</v>
      </c>
      <c r="H23" s="38"/>
      <c r="I23" s="38"/>
      <c r="J23" s="62">
        <f>Inputs!F38</f>
        <v>0.44217000000000001</v>
      </c>
      <c r="K23" s="62">
        <f>Inputs!F39</f>
        <v>2.5144299999999999</v>
      </c>
      <c r="L23" s="62">
        <f>Inputs!F40</f>
        <v>0.15162</v>
      </c>
      <c r="M23" s="62">
        <f>Inputs!F41</f>
        <v>1.7703</v>
      </c>
      <c r="N23" s="62">
        <f>Inputs!F42</f>
        <v>3.764E-2</v>
      </c>
      <c r="O23" s="62">
        <f>Inputs!F43</f>
        <v>1.32813</v>
      </c>
      <c r="P23" s="62">
        <f>Inputs!F44</f>
        <v>6.1499999999999999E-2</v>
      </c>
      <c r="Q23" s="62">
        <f>Inputs!F45</f>
        <v>7.6770000000000005E-2</v>
      </c>
      <c r="R23" s="62">
        <f>Inputs!F46</f>
        <v>3.3599199999999998</v>
      </c>
      <c r="S23" s="62">
        <f>Inputs!F47</f>
        <v>0.38841999999999999</v>
      </c>
      <c r="T23" s="62">
        <f>Inputs!F48</f>
        <v>0.13703000000000001</v>
      </c>
      <c r="U23" s="62">
        <f>Inputs!F49</f>
        <v>1.0992200000000001</v>
      </c>
      <c r="V23" s="62">
        <f>Inputs!F50</f>
        <v>1.7513799999999999</v>
      </c>
      <c r="W23" s="62">
        <f>Inputs!F51</f>
        <v>4.5654599999999999</v>
      </c>
      <c r="X23" s="62">
        <f>Inputs!F52</f>
        <v>3.5272000000000001</v>
      </c>
      <c r="Y23" s="62">
        <f>Inputs!F53</f>
        <v>0.97979000000000005</v>
      </c>
      <c r="Z23" s="62">
        <f>Inputs!F54</f>
        <v>2.2003499999999998</v>
      </c>
    </row>
    <row r="24" spans="1:28">
      <c r="B24" s="36"/>
      <c r="J24" s="56"/>
      <c r="K24" s="56"/>
      <c r="L24" s="56"/>
      <c r="M24" s="56"/>
      <c r="N24" s="56"/>
      <c r="O24" s="56"/>
      <c r="P24" s="56"/>
      <c r="Q24" s="56"/>
      <c r="R24" s="56"/>
      <c r="S24" s="56"/>
      <c r="T24" s="56"/>
      <c r="U24" s="56"/>
      <c r="V24" s="56"/>
      <c r="W24" s="56"/>
      <c r="X24" s="56"/>
      <c r="Y24" s="56"/>
      <c r="Z24" s="56"/>
    </row>
    <row r="25" spans="1:28">
      <c r="B25" s="36" t="s">
        <v>283</v>
      </c>
    </row>
    <row r="26" spans="1:28">
      <c r="E26" s="141" t="s">
        <v>284</v>
      </c>
      <c r="F26" s="140"/>
      <c r="G26" s="141" t="s">
        <v>217</v>
      </c>
      <c r="H26" s="140"/>
      <c r="I26" s="140"/>
      <c r="J26" s="142">
        <f>J20*J23</f>
        <v>0</v>
      </c>
      <c r="K26" s="142">
        <f t="shared" ref="K26:Z26" si="5">K20*K23</f>
        <v>0</v>
      </c>
      <c r="L26" s="142">
        <f t="shared" si="5"/>
        <v>0</v>
      </c>
      <c r="M26" s="142">
        <f t="shared" si="5"/>
        <v>0</v>
      </c>
      <c r="N26" s="142">
        <f t="shared" si="5"/>
        <v>0</v>
      </c>
      <c r="O26" s="142">
        <f t="shared" si="5"/>
        <v>0</v>
      </c>
      <c r="P26" s="142">
        <f t="shared" si="5"/>
        <v>0</v>
      </c>
      <c r="Q26" s="142">
        <f t="shared" si="5"/>
        <v>0</v>
      </c>
      <c r="R26" s="142">
        <f t="shared" si="5"/>
        <v>0</v>
      </c>
      <c r="S26" s="142">
        <f t="shared" si="5"/>
        <v>0</v>
      </c>
      <c r="T26" s="142">
        <f t="shared" si="5"/>
        <v>0</v>
      </c>
      <c r="U26" s="142">
        <f t="shared" si="5"/>
        <v>0</v>
      </c>
      <c r="V26" s="142">
        <f t="shared" si="5"/>
        <v>0</v>
      </c>
      <c r="W26" s="142">
        <f t="shared" si="5"/>
        <v>0</v>
      </c>
      <c r="X26" s="142">
        <f t="shared" si="5"/>
        <v>0</v>
      </c>
      <c r="Y26" s="142">
        <f t="shared" si="5"/>
        <v>0</v>
      </c>
      <c r="Z26" s="142">
        <f t="shared" si="5"/>
        <v>0</v>
      </c>
    </row>
    <row r="27" spans="1:28"/>
    <row r="28" spans="1:28" s="29" customFormat="1">
      <c r="A28" s="113" t="s">
        <v>31</v>
      </c>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row>
    <row r="29" spans="1:28">
      <c r="B29" s="36"/>
    </row>
    <row r="30" spans="1:28">
      <c r="B30" s="36"/>
    </row>
    <row r="31" spans="1:28" ht="12" hidden="1" customHeight="1">
      <c r="B31" s="36"/>
    </row>
    <row r="32" spans="1:28" hidden="1">
      <c r="B32" s="36"/>
    </row>
    <row r="33" spans="2:2" hidden="1">
      <c r="B33" s="36"/>
    </row>
    <row r="34" spans="2:2" hidden="1">
      <c r="B34" s="36"/>
    </row>
    <row r="35" spans="2:2" hidden="1">
      <c r="B35" s="36"/>
    </row>
    <row r="36" spans="2:2" hidden="1">
      <c r="B36" s="36"/>
    </row>
    <row r="37" spans="2:2" hidden="1">
      <c r="B37" s="36"/>
    </row>
    <row r="38" spans="2:2" hidden="1">
      <c r="B38" s="36"/>
    </row>
    <row r="39" spans="2:2" hidden="1">
      <c r="B39" s="36"/>
    </row>
    <row r="40" spans="2:2" hidden="1">
      <c r="B40" s="36"/>
    </row>
    <row r="41" spans="2:2" hidden="1">
      <c r="B41" s="36"/>
    </row>
    <row r="42" spans="2:2" hidden="1">
      <c r="B42" s="36"/>
    </row>
    <row r="43" spans="2:2" hidden="1">
      <c r="B43" s="36"/>
    </row>
    <row r="44" spans="2:2" hidden="1">
      <c r="B44" s="36"/>
    </row>
    <row r="45" spans="2:2" hidden="1">
      <c r="B45" s="36"/>
    </row>
    <row r="46" spans="2:2" hidden="1">
      <c r="B46" s="36"/>
    </row>
    <row r="47" spans="2:2" hidden="1">
      <c r="B47" s="36"/>
    </row>
    <row r="48" spans="2:2" hidden="1">
      <c r="B48" s="36"/>
    </row>
    <row r="49" spans="2:2" hidden="1">
      <c r="B49" s="36"/>
    </row>
    <row r="50" spans="2:2" hidden="1">
      <c r="B50" s="36"/>
    </row>
    <row r="51" spans="2:2" hidden="1">
      <c r="B51" s="36"/>
    </row>
    <row r="52" spans="2:2" hidden="1">
      <c r="B52" s="36"/>
    </row>
    <row r="53" spans="2:2" hidden="1">
      <c r="B53" s="36"/>
    </row>
    <row r="54" spans="2:2" hidden="1">
      <c r="B54" s="36"/>
    </row>
    <row r="55" spans="2:2" hidden="1">
      <c r="B55" s="36"/>
    </row>
    <row r="56" spans="2:2" hidden="1">
      <c r="B56" s="36"/>
    </row>
    <row r="57" spans="2:2" hidden="1">
      <c r="B57" s="36"/>
    </row>
    <row r="58" spans="2:2" hidden="1">
      <c r="B58" s="36"/>
    </row>
    <row r="59" spans="2:2" hidden="1">
      <c r="B59" s="36"/>
    </row>
    <row r="60" spans="2:2" hidden="1">
      <c r="B60" s="36"/>
    </row>
    <row r="61" spans="2:2" hidden="1">
      <c r="B61" s="36"/>
    </row>
    <row r="62" spans="2:2" hidden="1">
      <c r="B62" s="36"/>
    </row>
    <row r="63" spans="2:2" hidden="1">
      <c r="B63" s="36"/>
    </row>
    <row r="64" spans="2:2" hidden="1">
      <c r="B64" s="36"/>
    </row>
    <row r="65" spans="2:3" hidden="1">
      <c r="B65" s="36"/>
    </row>
    <row r="66" spans="2:3" hidden="1">
      <c r="B66" s="36"/>
    </row>
    <row r="67" spans="2:3" hidden="1">
      <c r="B67" s="36"/>
    </row>
    <row r="68" spans="2:3" hidden="1">
      <c r="B68" s="36"/>
    </row>
    <row r="69" spans="2:3" hidden="1">
      <c r="B69" s="36"/>
    </row>
    <row r="70" spans="2:3" hidden="1">
      <c r="B70" s="36"/>
    </row>
    <row r="71" spans="2:3" hidden="1">
      <c r="B71" s="36"/>
    </row>
    <row r="72" spans="2:3" hidden="1">
      <c r="B72" s="36"/>
    </row>
    <row r="73" spans="2:3" hidden="1">
      <c r="B73" s="36"/>
    </row>
    <row r="74" spans="2:3" hidden="1">
      <c r="B74" s="36"/>
    </row>
    <row r="76" spans="2:3" hidden="1">
      <c r="C76" s="37"/>
    </row>
    <row r="77" spans="2:3" s="55" customFormat="1" hidden="1"/>
  </sheetData>
  <pageMargins left="0.7" right="0.7" top="0.75" bottom="0.75" header="0.3" footer="0.3"/>
  <pageSetup paperSize="9" scale="44" fitToHeight="0" orientation="landscape" r:id="rId1"/>
  <headerFooter>
    <oddHeader>&amp;L&amp;F &amp;CSheet: &amp;A &amp;ROFFICIAL</oddHeader>
    <oddFooter xml:space="preserve">&amp;LPrinted on &amp;D at &amp;T &amp;CPage &amp;P of &amp;N &amp;ROfwat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1AB4E-4253-41F2-95E3-672E4CEC3344}">
  <sheetPr codeName="Sheet10">
    <tabColor rgb="FFCCCCCE"/>
    <pageSetUpPr fitToPage="1"/>
  </sheetPr>
  <dimension ref="A1:AB39"/>
  <sheetViews>
    <sheetView zoomScale="90" zoomScaleNormal="90" zoomScaleSheetLayoutView="100" workbookViewId="0">
      <pane xSplit="5" ySplit="5" topLeftCell="F6" activePane="bottomRight" state="frozen"/>
      <selection pane="bottomRight" activeCell="J31" sqref="J31"/>
      <selection pane="bottomLeft" activeCell="B37" sqref="B37:C37"/>
      <selection pane="topRight" activeCell="B37" sqref="B37:C37"/>
    </sheetView>
  </sheetViews>
  <sheetFormatPr defaultColWidth="0" defaultRowHeight="12.75" zeroHeight="1"/>
  <cols>
    <col min="1" max="4" width="2.7109375" style="31" customWidth="1"/>
    <col min="5" max="5" width="60.7109375" style="31" customWidth="1"/>
    <col min="6" max="8" width="20.7109375" style="31" customWidth="1"/>
    <col min="9" max="9" width="2.7109375" style="31" customWidth="1"/>
    <col min="10" max="26" width="9.140625" style="31" customWidth="1"/>
    <col min="27" max="27" width="2.7109375" style="31" customWidth="1"/>
    <col min="28" max="28" width="9.140625" style="31" customWidth="1"/>
    <col min="29" max="16384" width="9.140625" style="31" hidden="1"/>
  </cols>
  <sheetData>
    <row r="1" spans="1:26" s="13" customFormat="1" ht="31.5">
      <c r="A1" s="13" t="e">
        <f ca="1" xml:space="preserve"> RIGHT(CELL("filename", $A$1), LEN(CELL("filename", $A$1)) - SEARCH("]", CELL("filename", $A$1)))</f>
        <v>#VALUE!</v>
      </c>
      <c r="F1" s="101"/>
    </row>
    <row r="2" spans="1:26">
      <c r="F2" s="32"/>
      <c r="G2" s="32"/>
      <c r="H2" s="32"/>
      <c r="I2" s="36"/>
    </row>
    <row r="3" spans="1:26" s="33" customFormat="1">
      <c r="A3" s="33" t="s">
        <v>285</v>
      </c>
    </row>
    <row r="4" spans="1:26" s="34" customFormat="1"/>
    <row r="5" spans="1:26" s="38" customFormat="1">
      <c r="E5" s="38" t="str">
        <f>Inputs!E80</f>
        <v>Company names</v>
      </c>
      <c r="G5" s="38" t="str">
        <f>Inputs!G80</f>
        <v>Text</v>
      </c>
      <c r="J5" s="38" t="str">
        <f>Inputs!J80</f>
        <v>Affinity Water</v>
      </c>
      <c r="K5" s="38" t="str">
        <f>Inputs!K80</f>
        <v>Anglian Water</v>
      </c>
      <c r="L5" s="38" t="s">
        <v>219</v>
      </c>
      <c r="M5" s="38" t="str">
        <f>Inputs!M80</f>
        <v>Dŵr Cymru</v>
      </c>
      <c r="N5" s="38" t="str">
        <f>Inputs!N80</f>
        <v>Hafren Dyfrdwy</v>
      </c>
      <c r="O5" s="38" t="str">
        <f>Inputs!O80</f>
        <v>Northumbrian Water</v>
      </c>
      <c r="P5" s="38" t="str">
        <f>Inputs!P80</f>
        <v>Portsmouth Water</v>
      </c>
      <c r="Q5" s="38" t="str">
        <f>Inputs!Q80</f>
        <v>SES Water</v>
      </c>
      <c r="R5" s="38" t="str">
        <f>Inputs!R80</f>
        <v>Severn Trent Water</v>
      </c>
      <c r="S5" s="38" t="str">
        <f>Inputs!S80</f>
        <v>South East Water</v>
      </c>
      <c r="T5" s="38" t="str">
        <f>Inputs!T80</f>
        <v>South Staffs Water</v>
      </c>
      <c r="U5" s="38" t="str">
        <f>Inputs!U80</f>
        <v>South West Water</v>
      </c>
      <c r="V5" s="38" t="str">
        <f>Inputs!V80</f>
        <v>Southern Water</v>
      </c>
      <c r="W5" s="38" t="str">
        <f>Inputs!W80</f>
        <v>Thames Water</v>
      </c>
      <c r="X5" s="38" t="str">
        <f>Inputs!X80</f>
        <v>United Utilities</v>
      </c>
      <c r="Y5" s="38" t="str">
        <f>Inputs!Y80</f>
        <v>Wessex Water</v>
      </c>
      <c r="Z5" s="38" t="str">
        <f>Inputs!Z80</f>
        <v>Yorkshire Water</v>
      </c>
    </row>
    <row r="6" spans="1:26" s="38" customFormat="1">
      <c r="E6" s="38" t="str">
        <f>Inputs!E81</f>
        <v>C-MeX score</v>
      </c>
      <c r="G6" s="38" t="str">
        <f>Inputs!G81</f>
        <v>Number</v>
      </c>
      <c r="J6" s="62">
        <f>Inputs!J81</f>
        <v>0</v>
      </c>
      <c r="K6" s="62">
        <f>Inputs!K81</f>
        <v>0</v>
      </c>
      <c r="L6" s="62">
        <f>Inputs!L81</f>
        <v>0</v>
      </c>
      <c r="M6" s="62">
        <f>Inputs!M81</f>
        <v>0</v>
      </c>
      <c r="N6" s="62">
        <f>Inputs!N81</f>
        <v>0</v>
      </c>
      <c r="O6" s="62">
        <f>Inputs!O81</f>
        <v>0</v>
      </c>
      <c r="P6" s="62">
        <f>Inputs!P81</f>
        <v>0</v>
      </c>
      <c r="Q6" s="62">
        <f>Inputs!Q81</f>
        <v>0</v>
      </c>
      <c r="R6" s="62">
        <f>Inputs!R81</f>
        <v>0</v>
      </c>
      <c r="S6" s="62">
        <f>Inputs!S81</f>
        <v>0</v>
      </c>
      <c r="T6" s="62">
        <f>Inputs!T81</f>
        <v>0</v>
      </c>
      <c r="U6" s="62">
        <f>Inputs!U81</f>
        <v>0</v>
      </c>
      <c r="V6" s="62">
        <f>Inputs!V81</f>
        <v>0</v>
      </c>
      <c r="W6" s="62">
        <f>Inputs!W81</f>
        <v>0</v>
      </c>
      <c r="X6" s="62">
        <f>Inputs!X81</f>
        <v>0</v>
      </c>
      <c r="Y6" s="62">
        <f>Inputs!Y81</f>
        <v>0</v>
      </c>
      <c r="Z6" s="62">
        <f>Inputs!Z81</f>
        <v>0</v>
      </c>
    </row>
    <row r="7" spans="1:26"/>
    <row r="8" spans="1:26" s="34" customFormat="1">
      <c r="E8" s="38" t="s">
        <v>274</v>
      </c>
      <c r="F8" s="38"/>
      <c r="G8" s="38" t="s">
        <v>152</v>
      </c>
      <c r="H8" s="38"/>
      <c r="I8" s="38"/>
      <c r="J8" s="128">
        <f>'Payments pre cap collar'!J26</f>
        <v>0</v>
      </c>
      <c r="K8" s="128">
        <f>'Payments pre cap collar'!K26</f>
        <v>0</v>
      </c>
      <c r="L8" s="128">
        <f>'Payments pre cap collar'!L26</f>
        <v>0</v>
      </c>
      <c r="M8" s="128">
        <f>'Payments pre cap collar'!M26</f>
        <v>0</v>
      </c>
      <c r="N8" s="128">
        <f>'Payments pre cap collar'!N26</f>
        <v>0</v>
      </c>
      <c r="O8" s="128">
        <f>'Payments pre cap collar'!O26</f>
        <v>0</v>
      </c>
      <c r="P8" s="128">
        <f>'Payments pre cap collar'!P26</f>
        <v>0</v>
      </c>
      <c r="Q8" s="128">
        <f>'Payments pre cap collar'!Q26</f>
        <v>0</v>
      </c>
      <c r="R8" s="128">
        <f>'Payments pre cap collar'!R26</f>
        <v>0</v>
      </c>
      <c r="S8" s="128">
        <f>'Payments pre cap collar'!S26</f>
        <v>0</v>
      </c>
      <c r="T8" s="128">
        <f>'Payments pre cap collar'!T26</f>
        <v>0</v>
      </c>
      <c r="U8" s="128">
        <f>'Payments pre cap collar'!U26</f>
        <v>0</v>
      </c>
      <c r="V8" s="128">
        <f>'Payments pre cap collar'!V26</f>
        <v>0</v>
      </c>
      <c r="W8" s="128">
        <f>'Payments pre cap collar'!W26</f>
        <v>0</v>
      </c>
      <c r="X8" s="128">
        <f>'Payments pre cap collar'!X26</f>
        <v>0</v>
      </c>
      <c r="Y8" s="128">
        <f>'Payments pre cap collar'!Y26</f>
        <v>0</v>
      </c>
      <c r="Z8" s="128">
        <f>'Payments pre cap collar'!Z26</f>
        <v>0</v>
      </c>
    </row>
    <row r="9" spans="1:26" s="34" customFormat="1">
      <c r="E9" s="34" t="s">
        <v>286</v>
      </c>
      <c r="G9" s="34" t="s">
        <v>246</v>
      </c>
      <c r="J9" s="64" t="str">
        <f>IF(J8&lt;0, "Underperformance", "Outperformance")</f>
        <v>Outperformance</v>
      </c>
      <c r="K9" s="64" t="str">
        <f t="shared" ref="K9:Z9" si="0">IF(K8&lt;0, "Underperformance", "Outperformance")</f>
        <v>Outperformance</v>
      </c>
      <c r="L9" s="64" t="str">
        <f t="shared" si="0"/>
        <v>Outperformance</v>
      </c>
      <c r="M9" s="64" t="str">
        <f t="shared" si="0"/>
        <v>Outperformance</v>
      </c>
      <c r="N9" s="64" t="str">
        <f t="shared" si="0"/>
        <v>Outperformance</v>
      </c>
      <c r="O9" s="64" t="str">
        <f t="shared" si="0"/>
        <v>Outperformance</v>
      </c>
      <c r="P9" s="64" t="str">
        <f t="shared" si="0"/>
        <v>Outperformance</v>
      </c>
      <c r="Q9" s="64" t="str">
        <f t="shared" si="0"/>
        <v>Outperformance</v>
      </c>
      <c r="R9" s="64" t="str">
        <f t="shared" si="0"/>
        <v>Outperformance</v>
      </c>
      <c r="S9" s="64" t="str">
        <f t="shared" si="0"/>
        <v>Outperformance</v>
      </c>
      <c r="T9" s="64" t="str">
        <f t="shared" si="0"/>
        <v>Outperformance</v>
      </c>
      <c r="U9" s="64" t="str">
        <f t="shared" si="0"/>
        <v>Outperformance</v>
      </c>
      <c r="V9" s="64" t="str">
        <f t="shared" si="0"/>
        <v>Outperformance</v>
      </c>
      <c r="W9" s="64" t="str">
        <f t="shared" si="0"/>
        <v>Outperformance</v>
      </c>
      <c r="X9" s="64" t="str">
        <f t="shared" si="0"/>
        <v>Outperformance</v>
      </c>
      <c r="Y9" s="64" t="str">
        <f t="shared" si="0"/>
        <v>Outperformance</v>
      </c>
      <c r="Z9" s="64" t="str">
        <f t="shared" si="0"/>
        <v>Outperformance</v>
      </c>
    </row>
    <row r="10" spans="1:26" s="34" customFormat="1">
      <c r="E10" s="34" t="s">
        <v>287</v>
      </c>
      <c r="G10" s="34" t="s">
        <v>152</v>
      </c>
      <c r="J10" s="64">
        <f>'Cap collar '!D30</f>
        <v>0</v>
      </c>
      <c r="K10" s="64">
        <f>'Cap collar '!D31</f>
        <v>0</v>
      </c>
      <c r="L10" s="64">
        <f>'Cap collar '!D32</f>
        <v>0</v>
      </c>
      <c r="M10" s="64">
        <f>'Cap collar '!D33</f>
        <v>0</v>
      </c>
      <c r="N10" s="64">
        <f>'Cap collar '!D34</f>
        <v>0</v>
      </c>
      <c r="O10" s="64">
        <f>'Cap collar '!D35</f>
        <v>0</v>
      </c>
      <c r="P10" s="64">
        <f>'Cap collar '!D36</f>
        <v>0</v>
      </c>
      <c r="Q10" s="64">
        <f>'Cap collar '!D37</f>
        <v>0</v>
      </c>
      <c r="R10" s="64">
        <f>'Cap collar '!D38</f>
        <v>0</v>
      </c>
      <c r="S10" s="64">
        <f>'Cap collar '!D39</f>
        <v>0</v>
      </c>
      <c r="T10" s="64">
        <f>'Cap collar '!D40</f>
        <v>0</v>
      </c>
      <c r="U10" s="64">
        <f>'Cap collar '!D41</f>
        <v>0</v>
      </c>
      <c r="V10" s="64">
        <f>'Cap collar '!D42</f>
        <v>0</v>
      </c>
      <c r="W10" s="64">
        <f>'Cap collar '!D43</f>
        <v>0</v>
      </c>
      <c r="X10" s="64">
        <f>'Cap collar '!D44</f>
        <v>0</v>
      </c>
      <c r="Y10" s="64">
        <f>'Cap collar '!D45</f>
        <v>0</v>
      </c>
      <c r="Z10" s="64">
        <f>'Cap collar '!D46</f>
        <v>0</v>
      </c>
    </row>
    <row r="11" spans="1:26" s="34" customFormat="1">
      <c r="E11" s="34" t="s">
        <v>288</v>
      </c>
      <c r="G11" s="34" t="s">
        <v>152</v>
      </c>
      <c r="J11" s="64">
        <f>'Cap collar '!D54</f>
        <v>0</v>
      </c>
      <c r="K11" s="64">
        <f>'Cap collar '!D55</f>
        <v>0</v>
      </c>
      <c r="L11" s="64">
        <f>'Cap collar '!D56</f>
        <v>0</v>
      </c>
      <c r="M11" s="64">
        <f>'Cap collar '!D57</f>
        <v>0</v>
      </c>
      <c r="N11" s="64">
        <f>'Cap collar '!D58</f>
        <v>0</v>
      </c>
      <c r="O11" s="64">
        <f>'Cap collar '!D59</f>
        <v>0</v>
      </c>
      <c r="P11" s="64">
        <f>'Cap collar '!D60</f>
        <v>0</v>
      </c>
      <c r="Q11" s="64">
        <f>'Cap collar '!D61</f>
        <v>0</v>
      </c>
      <c r="R11" s="64">
        <f>'Cap collar '!D62</f>
        <v>0</v>
      </c>
      <c r="S11" s="64">
        <f>'Cap collar '!D63</f>
        <v>0</v>
      </c>
      <c r="T11" s="64">
        <f>'Cap collar '!D64</f>
        <v>0</v>
      </c>
      <c r="U11" s="64">
        <f>'Cap collar '!D65</f>
        <v>0</v>
      </c>
      <c r="V11" s="64">
        <f>'Cap collar '!D66</f>
        <v>0</v>
      </c>
      <c r="W11" s="64">
        <f>'Cap collar '!D67</f>
        <v>0</v>
      </c>
      <c r="X11" s="64">
        <f>'Cap collar '!D68</f>
        <v>0</v>
      </c>
      <c r="Y11" s="64">
        <f>'Cap collar '!D69</f>
        <v>0</v>
      </c>
      <c r="Z11" s="64">
        <f>'Cap collar '!D70</f>
        <v>0</v>
      </c>
    </row>
    <row r="12" spans="1:26" s="34" customFormat="1">
      <c r="J12" s="64"/>
      <c r="K12" s="64"/>
      <c r="L12" s="64"/>
      <c r="M12" s="64"/>
      <c r="N12" s="64"/>
      <c r="O12" s="64"/>
      <c r="P12" s="64"/>
      <c r="Q12" s="64"/>
      <c r="R12" s="64"/>
      <c r="S12" s="64"/>
      <c r="T12" s="64"/>
      <c r="U12" s="64"/>
      <c r="V12" s="64"/>
      <c r="W12" s="64"/>
      <c r="X12" s="64"/>
      <c r="Y12" s="64"/>
      <c r="Z12" s="64"/>
    </row>
    <row r="13" spans="1:26" s="34" customFormat="1">
      <c r="E13" s="34" t="s">
        <v>289</v>
      </c>
      <c r="G13" s="34" t="s">
        <v>152</v>
      </c>
      <c r="J13" s="64">
        <f>IF(J9= "Underperformance", (IF(J8&lt;J11, J11, J8)), (IF(J8&gt;J10,J10,J8)))</f>
        <v>0</v>
      </c>
      <c r="K13" s="64">
        <f t="shared" ref="K13:Z13" si="1">IF(K9= "Underperformance", (IF(K8&lt;K11, K11, K8)), (IF(K8&gt;K10,K10,K8)))</f>
        <v>0</v>
      </c>
      <c r="L13" s="64">
        <f t="shared" si="1"/>
        <v>0</v>
      </c>
      <c r="M13" s="64">
        <f t="shared" si="1"/>
        <v>0</v>
      </c>
      <c r="N13" s="64">
        <f t="shared" si="1"/>
        <v>0</v>
      </c>
      <c r="O13" s="64">
        <f t="shared" si="1"/>
        <v>0</v>
      </c>
      <c r="P13" s="64">
        <f t="shared" si="1"/>
        <v>0</v>
      </c>
      <c r="Q13" s="64">
        <f t="shared" si="1"/>
        <v>0</v>
      </c>
      <c r="R13" s="64">
        <f t="shared" si="1"/>
        <v>0</v>
      </c>
      <c r="S13" s="64">
        <f t="shared" si="1"/>
        <v>0</v>
      </c>
      <c r="T13" s="64">
        <f t="shared" si="1"/>
        <v>0</v>
      </c>
      <c r="U13" s="64">
        <f t="shared" si="1"/>
        <v>0</v>
      </c>
      <c r="V13" s="64">
        <f t="shared" si="1"/>
        <v>0</v>
      </c>
      <c r="W13" s="64">
        <f t="shared" si="1"/>
        <v>0</v>
      </c>
      <c r="X13" s="64">
        <f t="shared" si="1"/>
        <v>0</v>
      </c>
      <c r="Y13" s="64">
        <f t="shared" si="1"/>
        <v>0</v>
      </c>
      <c r="Z13" s="64">
        <f t="shared" si="1"/>
        <v>0</v>
      </c>
    </row>
    <row r="14" spans="1:26" s="34" customFormat="1"/>
    <row r="15" spans="1:26">
      <c r="J15" s="51"/>
      <c r="K15" s="51"/>
      <c r="L15" s="51"/>
      <c r="M15" s="51"/>
      <c r="N15" s="51"/>
      <c r="O15" s="51"/>
      <c r="P15" s="51"/>
      <c r="Q15" s="51"/>
      <c r="R15" s="51"/>
      <c r="S15" s="51"/>
      <c r="T15" s="51"/>
      <c r="U15" s="51"/>
      <c r="V15" s="51"/>
      <c r="W15" s="51"/>
      <c r="X15" s="51"/>
      <c r="Y15" s="51"/>
      <c r="Z15" s="51"/>
    </row>
    <row r="16" spans="1:26" s="33" customFormat="1">
      <c r="A16" s="33" t="s">
        <v>290</v>
      </c>
    </row>
    <row r="17" spans="2:7">
      <c r="C17" s="37"/>
    </row>
    <row r="18" spans="2:7">
      <c r="B18" s="36" t="s">
        <v>291</v>
      </c>
      <c r="C18" s="37"/>
    </row>
    <row r="19" spans="2:7" s="48" customFormat="1">
      <c r="C19" s="65"/>
      <c r="E19" s="140" t="str">
        <f>Inputs!E7</f>
        <v>Affinity Water</v>
      </c>
      <c r="F19" s="143">
        <f>J13</f>
        <v>0</v>
      </c>
      <c r="G19" s="140" t="s">
        <v>152</v>
      </c>
    </row>
    <row r="20" spans="2:7" s="48" customFormat="1">
      <c r="C20" s="65"/>
      <c r="E20" s="140" t="str">
        <f>Inputs!E8</f>
        <v>Anglian Water</v>
      </c>
      <c r="F20" s="143">
        <f>K13</f>
        <v>0</v>
      </c>
      <c r="G20" s="140" t="s">
        <v>152</v>
      </c>
    </row>
    <row r="21" spans="2:7" s="48" customFormat="1">
      <c r="C21" s="65"/>
      <c r="E21" s="140" t="str">
        <f>Inputs!E9</f>
        <v>Bristol Water</v>
      </c>
      <c r="F21" s="143">
        <f>L13</f>
        <v>0</v>
      </c>
      <c r="G21" s="140" t="s">
        <v>152</v>
      </c>
    </row>
    <row r="22" spans="2:7" s="48" customFormat="1">
      <c r="C22" s="65"/>
      <c r="E22" s="140" t="str">
        <f>Inputs!E10</f>
        <v>Dŵr Cymru</v>
      </c>
      <c r="F22" s="143">
        <f>M13</f>
        <v>0</v>
      </c>
      <c r="G22" s="140" t="s">
        <v>152</v>
      </c>
    </row>
    <row r="23" spans="2:7" s="48" customFormat="1">
      <c r="C23" s="65"/>
      <c r="E23" s="140" t="str">
        <f>Inputs!E11</f>
        <v>Hafren Dyfrdwy</v>
      </c>
      <c r="F23" s="143">
        <f>N13</f>
        <v>0</v>
      </c>
      <c r="G23" s="140" t="s">
        <v>152</v>
      </c>
    </row>
    <row r="24" spans="2:7" s="48" customFormat="1">
      <c r="C24" s="65"/>
      <c r="E24" s="140" t="str">
        <f>Inputs!E12</f>
        <v>Northumbrian Water</v>
      </c>
      <c r="F24" s="143">
        <f>O13</f>
        <v>0</v>
      </c>
      <c r="G24" s="140" t="s">
        <v>152</v>
      </c>
    </row>
    <row r="25" spans="2:7" s="48" customFormat="1">
      <c r="C25" s="65"/>
      <c r="E25" s="140" t="str">
        <f>Inputs!E13</f>
        <v>Portsmouth Water</v>
      </c>
      <c r="F25" s="143">
        <f>P13</f>
        <v>0</v>
      </c>
      <c r="G25" s="140" t="s">
        <v>152</v>
      </c>
    </row>
    <row r="26" spans="2:7" s="48" customFormat="1">
      <c r="C26" s="65"/>
      <c r="E26" s="140" t="str">
        <f>Inputs!E14</f>
        <v>SES Water</v>
      </c>
      <c r="F26" s="143">
        <f>Q13</f>
        <v>0</v>
      </c>
      <c r="G26" s="140" t="s">
        <v>152</v>
      </c>
    </row>
    <row r="27" spans="2:7" s="48" customFormat="1">
      <c r="C27" s="65"/>
      <c r="E27" s="140" t="str">
        <f>Inputs!E15</f>
        <v>Severn Trent Water</v>
      </c>
      <c r="F27" s="143">
        <f>R13</f>
        <v>0</v>
      </c>
      <c r="G27" s="140" t="s">
        <v>152</v>
      </c>
    </row>
    <row r="28" spans="2:7" s="48" customFormat="1">
      <c r="C28" s="65"/>
      <c r="E28" s="140" t="str">
        <f>Inputs!E16</f>
        <v>South East Water</v>
      </c>
      <c r="F28" s="143">
        <f>S13</f>
        <v>0</v>
      </c>
      <c r="G28" s="140" t="s">
        <v>152</v>
      </c>
    </row>
    <row r="29" spans="2:7" s="48" customFormat="1">
      <c r="C29" s="65"/>
      <c r="E29" s="140" t="str">
        <f>Inputs!E17</f>
        <v>South Staffs Water</v>
      </c>
      <c r="F29" s="143">
        <f>T13</f>
        <v>0</v>
      </c>
      <c r="G29" s="140" t="s">
        <v>152</v>
      </c>
    </row>
    <row r="30" spans="2:7" s="48" customFormat="1">
      <c r="C30" s="65"/>
      <c r="E30" s="140" t="str">
        <f>Inputs!E18</f>
        <v>South West Water</v>
      </c>
      <c r="F30" s="143">
        <f>U13</f>
        <v>0</v>
      </c>
      <c r="G30" s="140" t="s">
        <v>152</v>
      </c>
    </row>
    <row r="31" spans="2:7" s="48" customFormat="1">
      <c r="C31" s="65"/>
      <c r="E31" s="140" t="str">
        <f>Inputs!E19</f>
        <v>Southern Water</v>
      </c>
      <c r="F31" s="143">
        <f>V13</f>
        <v>0</v>
      </c>
      <c r="G31" s="140" t="s">
        <v>152</v>
      </c>
    </row>
    <row r="32" spans="2:7" s="48" customFormat="1">
      <c r="C32" s="65"/>
      <c r="E32" s="140" t="str">
        <f>Inputs!E20</f>
        <v>Thames Water</v>
      </c>
      <c r="F32" s="143">
        <f>W13</f>
        <v>0</v>
      </c>
      <c r="G32" s="140" t="s">
        <v>152</v>
      </c>
    </row>
    <row r="33" spans="1:26" s="48" customFormat="1">
      <c r="C33" s="65"/>
      <c r="E33" s="140" t="str">
        <f>Inputs!E21</f>
        <v>United Utilities</v>
      </c>
      <c r="F33" s="143">
        <f>X13</f>
        <v>0</v>
      </c>
      <c r="G33" s="140" t="s">
        <v>152</v>
      </c>
    </row>
    <row r="34" spans="1:26" s="48" customFormat="1">
      <c r="C34" s="65"/>
      <c r="E34" s="140" t="str">
        <f>Inputs!E22</f>
        <v>Wessex Water</v>
      </c>
      <c r="F34" s="143">
        <f>Y13</f>
        <v>0</v>
      </c>
      <c r="G34" s="140" t="s">
        <v>152</v>
      </c>
    </row>
    <row r="35" spans="1:26" s="48" customFormat="1">
      <c r="C35" s="65"/>
      <c r="E35" s="140" t="str">
        <f>Inputs!E23</f>
        <v>Yorkshire Water</v>
      </c>
      <c r="F35" s="143">
        <f>Z13</f>
        <v>0</v>
      </c>
      <c r="G35" s="140" t="s">
        <v>152</v>
      </c>
    </row>
    <row r="36" spans="1:26"/>
    <row r="37" spans="1:26" s="29" customFormat="1">
      <c r="A37" s="113" t="s">
        <v>31</v>
      </c>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row>
    <row r="38" spans="1:26"/>
    <row r="39" spans="1:26"/>
  </sheetData>
  <pageMargins left="0.7" right="0.7" top="0.75" bottom="0.75" header="0.3" footer="0.3"/>
  <pageSetup paperSize="9" scale="44" fitToHeight="0" orientation="landscape" r:id="rId1"/>
  <headerFooter>
    <oddHeader>&amp;L&amp;F &amp;CSheet: &amp;A &amp;ROFFICIAL</oddHeader>
    <oddFooter xml:space="preserve">&amp;LPrinted on &amp;D at &amp;T &amp;CPage &amp;P of &amp;N &amp;ROfwat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6B1BD-E398-4BF4-9B4D-1B432479055E}">
  <sheetPr codeName="Sheet11">
    <tabColor rgb="FF98C561"/>
    <pageSetUpPr fitToPage="1"/>
  </sheetPr>
  <dimension ref="A1:AF64"/>
  <sheetViews>
    <sheetView showGridLines="0" zoomScale="90" zoomScaleNormal="90" zoomScaleSheetLayoutView="100" workbookViewId="0">
      <pane xSplit="5" ySplit="4" topLeftCell="F11" activePane="bottomRight" state="frozen"/>
      <selection pane="bottomRight" activeCell="F45" sqref="F45"/>
      <selection pane="bottomLeft" activeCell="B31" sqref="B31"/>
      <selection pane="topRight" activeCell="B31" sqref="B31"/>
    </sheetView>
  </sheetViews>
  <sheetFormatPr defaultColWidth="0" defaultRowHeight="12.75" zeroHeight="1"/>
  <cols>
    <col min="1" max="4" width="2.7109375" style="31" customWidth="1"/>
    <col min="5" max="5" width="60.7109375" style="31" customWidth="1"/>
    <col min="6" max="8" width="20.7109375" style="31" customWidth="1"/>
    <col min="9" max="9" width="2.7109375" style="31" customWidth="1"/>
    <col min="10" max="22" width="9.140625" style="31" hidden="1" customWidth="1"/>
    <col min="23" max="23" width="2.7109375" style="31" hidden="1" customWidth="1"/>
    <col min="24" max="32" width="0" style="31" hidden="1" customWidth="1"/>
    <col min="33" max="16384" width="9.140625" style="31" hidden="1"/>
  </cols>
  <sheetData>
    <row r="1" spans="1:9" s="13" customFormat="1" ht="31.5">
      <c r="A1" s="13" t="e">
        <f ca="1" xml:space="preserve"> RIGHT(CELL("filename", $A$1), LEN(CELL("filename", $A$1)) - SEARCH("]", CELL("filename", $A$1)))</f>
        <v>#VALUE!</v>
      </c>
      <c r="F1" s="101"/>
    </row>
    <row r="2" spans="1:9">
      <c r="F2" s="32"/>
      <c r="G2" s="32"/>
      <c r="H2" s="32"/>
      <c r="I2" s="36"/>
    </row>
    <row r="3" spans="1:9" s="33" customFormat="1">
      <c r="A3" s="33" t="s">
        <v>292</v>
      </c>
    </row>
    <row r="4" spans="1:9">
      <c r="C4" s="37"/>
    </row>
    <row r="5" spans="1:9">
      <c r="B5" s="36" t="str">
        <f>'Payments post cap collar'!B18</f>
        <v>Total performance payments - pre ASM</v>
      </c>
      <c r="C5" s="37"/>
    </row>
    <row r="6" spans="1:9">
      <c r="C6" s="37"/>
      <c r="E6" s="66" t="str">
        <f>'Payments post cap collar'!E19</f>
        <v>Affinity Water</v>
      </c>
      <c r="F6" s="67">
        <f>'Payments post cap collar'!F19</f>
        <v>0</v>
      </c>
      <c r="G6" s="68" t="str">
        <f>'Payments post cap collar'!G19</f>
        <v>£m (real)</v>
      </c>
    </row>
    <row r="7" spans="1:9">
      <c r="C7" s="37"/>
      <c r="E7" s="66" t="str">
        <f>'Payments post cap collar'!E20</f>
        <v>Anglian Water</v>
      </c>
      <c r="F7" s="67">
        <f>'Payments post cap collar'!F20</f>
        <v>0</v>
      </c>
      <c r="G7" s="68" t="str">
        <f>'Payments post cap collar'!G20</f>
        <v>£m (real)</v>
      </c>
    </row>
    <row r="8" spans="1:9">
      <c r="C8" s="37"/>
      <c r="E8" s="66" t="str">
        <f>'Payments post cap collar'!E21</f>
        <v>Bristol Water</v>
      </c>
      <c r="F8" s="67">
        <f>'Payments post cap collar'!F21</f>
        <v>0</v>
      </c>
      <c r="G8" s="68" t="str">
        <f>'Payments post cap collar'!G21</f>
        <v>£m (real)</v>
      </c>
    </row>
    <row r="9" spans="1:9">
      <c r="C9" s="37"/>
      <c r="E9" s="66" t="str">
        <f>'Payments post cap collar'!E22</f>
        <v>Dŵr Cymru</v>
      </c>
      <c r="F9" s="67">
        <f>'Payments post cap collar'!F22</f>
        <v>0</v>
      </c>
      <c r="G9" s="66" t="str">
        <f>'Payments post cap collar'!G22</f>
        <v>£m (real)</v>
      </c>
    </row>
    <row r="10" spans="1:9">
      <c r="C10" s="37"/>
      <c r="E10" s="66" t="str">
        <f>'Payments post cap collar'!E23</f>
        <v>Hafren Dyfrdwy</v>
      </c>
      <c r="F10" s="67">
        <f>'Payments post cap collar'!F23</f>
        <v>0</v>
      </c>
      <c r="G10" s="66" t="str">
        <f>'Payments post cap collar'!G23</f>
        <v>£m (real)</v>
      </c>
    </row>
    <row r="11" spans="1:9">
      <c r="C11" s="37"/>
      <c r="E11" s="66" t="str">
        <f>'Payments post cap collar'!E24</f>
        <v>Northumbrian Water</v>
      </c>
      <c r="F11" s="67">
        <f>'Payments post cap collar'!F24</f>
        <v>0</v>
      </c>
      <c r="G11" s="66" t="str">
        <f>'Payments post cap collar'!G24</f>
        <v>£m (real)</v>
      </c>
    </row>
    <row r="12" spans="1:9">
      <c r="C12" s="37"/>
      <c r="E12" s="66" t="str">
        <f>'Payments post cap collar'!E25</f>
        <v>Portsmouth Water</v>
      </c>
      <c r="F12" s="67">
        <f>'Payments post cap collar'!F25</f>
        <v>0</v>
      </c>
      <c r="G12" s="66" t="str">
        <f>'Payments post cap collar'!G25</f>
        <v>£m (real)</v>
      </c>
    </row>
    <row r="13" spans="1:9">
      <c r="C13" s="37"/>
      <c r="E13" s="66" t="str">
        <f>'Payments post cap collar'!E26</f>
        <v>SES Water</v>
      </c>
      <c r="F13" s="67">
        <f>'Payments post cap collar'!F26</f>
        <v>0</v>
      </c>
      <c r="G13" s="66" t="str">
        <f>'Payments post cap collar'!G26</f>
        <v>£m (real)</v>
      </c>
    </row>
    <row r="14" spans="1:9">
      <c r="C14" s="37"/>
      <c r="E14" s="66" t="str">
        <f>'Payments post cap collar'!E27</f>
        <v>Severn Trent Water</v>
      </c>
      <c r="F14" s="67">
        <f>'Payments post cap collar'!F27</f>
        <v>0</v>
      </c>
      <c r="G14" s="66" t="str">
        <f>'Payments post cap collar'!G27</f>
        <v>£m (real)</v>
      </c>
    </row>
    <row r="15" spans="1:9">
      <c r="C15" s="37"/>
      <c r="E15" s="66" t="str">
        <f>'Payments post cap collar'!E28</f>
        <v>South East Water</v>
      </c>
      <c r="F15" s="67">
        <f>'Payments post cap collar'!F28</f>
        <v>0</v>
      </c>
      <c r="G15" s="66" t="str">
        <f>'Payments post cap collar'!G28</f>
        <v>£m (real)</v>
      </c>
    </row>
    <row r="16" spans="1:9">
      <c r="C16" s="37"/>
      <c r="E16" s="66" t="str">
        <f>'Payments post cap collar'!E29</f>
        <v>South Staffs Water</v>
      </c>
      <c r="F16" s="67">
        <f>'Payments post cap collar'!F29</f>
        <v>0</v>
      </c>
      <c r="G16" s="66" t="str">
        <f>'Payments post cap collar'!G29</f>
        <v>£m (real)</v>
      </c>
    </row>
    <row r="17" spans="2:7">
      <c r="C17" s="37"/>
      <c r="E17" s="66" t="str">
        <f>'Payments post cap collar'!E30</f>
        <v>South West Water</v>
      </c>
      <c r="F17" s="67">
        <f>'Payments post cap collar'!F30</f>
        <v>0</v>
      </c>
      <c r="G17" s="66" t="str">
        <f>'Payments post cap collar'!G30</f>
        <v>£m (real)</v>
      </c>
    </row>
    <row r="18" spans="2:7">
      <c r="C18" s="37"/>
      <c r="E18" s="66" t="str">
        <f>'Payments post cap collar'!E31</f>
        <v>Southern Water</v>
      </c>
      <c r="F18" s="67">
        <f>'Payments post cap collar'!F31</f>
        <v>0</v>
      </c>
      <c r="G18" s="66" t="str">
        <f>'Payments post cap collar'!G31</f>
        <v>£m (real)</v>
      </c>
    </row>
    <row r="19" spans="2:7">
      <c r="C19" s="37"/>
      <c r="E19" s="66" t="str">
        <f>'Payments post cap collar'!E32</f>
        <v>Thames Water</v>
      </c>
      <c r="F19" s="67">
        <f>'Payments post cap collar'!F32</f>
        <v>0</v>
      </c>
      <c r="G19" s="66" t="str">
        <f>'Payments post cap collar'!G32</f>
        <v>£m (real)</v>
      </c>
    </row>
    <row r="20" spans="2:7">
      <c r="C20" s="37"/>
      <c r="E20" s="66" t="str">
        <f>'Payments post cap collar'!E33</f>
        <v>United Utilities</v>
      </c>
      <c r="F20" s="67">
        <f>'Payments post cap collar'!F33</f>
        <v>0</v>
      </c>
      <c r="G20" s="66" t="str">
        <f>'Payments post cap collar'!G33</f>
        <v>£m (real)</v>
      </c>
    </row>
    <row r="21" spans="2:7">
      <c r="C21" s="37"/>
      <c r="E21" s="66" t="str">
        <f>'Payments post cap collar'!E34</f>
        <v>Wessex Water</v>
      </c>
      <c r="F21" s="67">
        <f>'Payments post cap collar'!F34</f>
        <v>0</v>
      </c>
      <c r="G21" s="66" t="str">
        <f>'Payments post cap collar'!G34</f>
        <v>£m (real)</v>
      </c>
    </row>
    <row r="22" spans="2:7">
      <c r="C22" s="37"/>
      <c r="E22" s="66" t="str">
        <f>'Payments post cap collar'!E35</f>
        <v>Yorkshire Water</v>
      </c>
      <c r="F22" s="67">
        <f>'Payments post cap collar'!F35</f>
        <v>0</v>
      </c>
      <c r="G22" s="66" t="str">
        <f>'Payments post cap collar'!G35</f>
        <v>£m (real)</v>
      </c>
    </row>
    <row r="23" spans="2:7">
      <c r="C23" s="37"/>
    </row>
    <row r="24" spans="2:7">
      <c r="B24" s="36" t="str">
        <f>Inputs!B58</f>
        <v>Regulatory equity (RE)</v>
      </c>
      <c r="C24" s="37"/>
    </row>
    <row r="25" spans="2:7">
      <c r="C25" s="37"/>
      <c r="E25" s="66" t="str">
        <f>Inputs!E60</f>
        <v>Affinity Water</v>
      </c>
      <c r="F25" s="67">
        <f>Inputs!F60</f>
        <v>0</v>
      </c>
      <c r="G25" s="67" t="str">
        <f>Inputs!G60</f>
        <v>£m (real)</v>
      </c>
    </row>
    <row r="26" spans="2:7">
      <c r="C26" s="37"/>
      <c r="E26" s="66" t="str">
        <f>Inputs!E61</f>
        <v>Anglian Water</v>
      </c>
      <c r="F26" s="67">
        <f>Inputs!F61</f>
        <v>0</v>
      </c>
      <c r="G26" s="67" t="str">
        <f>Inputs!G61</f>
        <v>£m (real)</v>
      </c>
    </row>
    <row r="27" spans="2:7">
      <c r="C27" s="37"/>
      <c r="E27" s="66" t="str">
        <f>Inputs!E62</f>
        <v>Bristol Water</v>
      </c>
      <c r="F27" s="67">
        <f>Inputs!F62</f>
        <v>0</v>
      </c>
      <c r="G27" s="67" t="str">
        <f>Inputs!G62</f>
        <v>£m (real)</v>
      </c>
    </row>
    <row r="28" spans="2:7">
      <c r="C28" s="37"/>
      <c r="E28" s="66" t="str">
        <f>Inputs!E63</f>
        <v>Dŵr Cymru</v>
      </c>
      <c r="F28" s="67">
        <f>Inputs!F63</f>
        <v>0</v>
      </c>
      <c r="G28" s="67" t="str">
        <f>Inputs!G63</f>
        <v>£m (real)</v>
      </c>
    </row>
    <row r="29" spans="2:7">
      <c r="C29" s="37"/>
      <c r="E29" s="66" t="str">
        <f>Inputs!E64</f>
        <v>Hafren Dyfrdwy</v>
      </c>
      <c r="F29" s="67">
        <f>Inputs!F64</f>
        <v>0</v>
      </c>
      <c r="G29" s="67" t="str">
        <f>Inputs!G64</f>
        <v>£m (real)</v>
      </c>
    </row>
    <row r="30" spans="2:7">
      <c r="C30" s="37"/>
      <c r="E30" s="66" t="str">
        <f>Inputs!E65</f>
        <v>Northumbrian Water</v>
      </c>
      <c r="F30" s="67">
        <f>Inputs!F65</f>
        <v>0</v>
      </c>
      <c r="G30" s="67" t="str">
        <f>Inputs!G65</f>
        <v>£m (real)</v>
      </c>
    </row>
    <row r="31" spans="2:7">
      <c r="C31" s="37"/>
      <c r="E31" s="66" t="str">
        <f>Inputs!E66</f>
        <v>Portsmouth Water</v>
      </c>
      <c r="F31" s="67">
        <f>Inputs!F66</f>
        <v>0</v>
      </c>
      <c r="G31" s="67" t="str">
        <f>Inputs!G66</f>
        <v>£m (real)</v>
      </c>
    </row>
    <row r="32" spans="2:7">
      <c r="C32" s="37"/>
      <c r="E32" s="66" t="str">
        <f>Inputs!E67</f>
        <v>SES Water</v>
      </c>
      <c r="F32" s="67">
        <f>Inputs!F67</f>
        <v>0</v>
      </c>
      <c r="G32" s="67" t="str">
        <f>Inputs!G67</f>
        <v>£m (real)</v>
      </c>
    </row>
    <row r="33" spans="1:7">
      <c r="C33" s="37"/>
      <c r="E33" s="66" t="str">
        <f>Inputs!E68</f>
        <v>Severn Trent Water</v>
      </c>
      <c r="F33" s="67">
        <f>Inputs!F68</f>
        <v>0</v>
      </c>
      <c r="G33" s="67" t="str">
        <f>Inputs!G68</f>
        <v>£m (real)</v>
      </c>
    </row>
    <row r="34" spans="1:7">
      <c r="C34" s="37"/>
      <c r="E34" s="66" t="str">
        <f>Inputs!E69</f>
        <v>South East Water</v>
      </c>
      <c r="F34" s="67">
        <f>Inputs!F69</f>
        <v>0</v>
      </c>
      <c r="G34" s="67" t="str">
        <f>Inputs!G69</f>
        <v>£m (real)</v>
      </c>
    </row>
    <row r="35" spans="1:7">
      <c r="C35" s="37"/>
      <c r="E35" s="66" t="str">
        <f>Inputs!E70</f>
        <v>South Staffs Water</v>
      </c>
      <c r="F35" s="67">
        <f>Inputs!F70</f>
        <v>0</v>
      </c>
      <c r="G35" s="67" t="str">
        <f>Inputs!G70</f>
        <v>£m (real)</v>
      </c>
    </row>
    <row r="36" spans="1:7">
      <c r="C36" s="37"/>
      <c r="E36" s="66" t="str">
        <f>Inputs!E71</f>
        <v>South West Water</v>
      </c>
      <c r="F36" s="67">
        <f>Inputs!F71</f>
        <v>0</v>
      </c>
      <c r="G36" s="67" t="str">
        <f>Inputs!G71</f>
        <v>£m (real)</v>
      </c>
    </row>
    <row r="37" spans="1:7">
      <c r="C37" s="37"/>
      <c r="E37" s="66" t="str">
        <f>Inputs!E72</f>
        <v>Southern Water</v>
      </c>
      <c r="F37" s="67">
        <f>Inputs!F72</f>
        <v>0</v>
      </c>
      <c r="G37" s="67" t="str">
        <f>Inputs!G72</f>
        <v>£m (real)</v>
      </c>
    </row>
    <row r="38" spans="1:7">
      <c r="C38" s="37"/>
      <c r="E38" s="66" t="str">
        <f>Inputs!E73</f>
        <v>Thames Water</v>
      </c>
      <c r="F38" s="67">
        <f>Inputs!F73</f>
        <v>0</v>
      </c>
      <c r="G38" s="67" t="str">
        <f>Inputs!G73</f>
        <v>£m (real)</v>
      </c>
    </row>
    <row r="39" spans="1:7">
      <c r="C39" s="37"/>
      <c r="E39" s="66" t="str">
        <f>Inputs!E74</f>
        <v>United Utilities</v>
      </c>
      <c r="F39" s="67">
        <f>Inputs!F74</f>
        <v>0</v>
      </c>
      <c r="G39" s="67" t="str">
        <f>Inputs!G74</f>
        <v>£m (real)</v>
      </c>
    </row>
    <row r="40" spans="1:7">
      <c r="C40" s="37"/>
      <c r="E40" s="66" t="str">
        <f>Inputs!E75</f>
        <v>Wessex Water</v>
      </c>
      <c r="F40" s="67">
        <f>Inputs!F75</f>
        <v>0</v>
      </c>
      <c r="G40" s="67" t="str">
        <f>Inputs!G75</f>
        <v>£m (real)</v>
      </c>
    </row>
    <row r="41" spans="1:7">
      <c r="C41" s="37"/>
      <c r="E41" s="66" t="str">
        <f>Inputs!E76</f>
        <v>Yorkshire Water</v>
      </c>
      <c r="F41" s="67">
        <f>Inputs!F76</f>
        <v>0</v>
      </c>
      <c r="G41" s="67" t="str">
        <f>Inputs!G76</f>
        <v>£m (real)</v>
      </c>
    </row>
    <row r="42" spans="1:7">
      <c r="C42" s="37"/>
    </row>
    <row r="43" spans="1:7">
      <c r="A43" s="36"/>
      <c r="B43" s="36" t="s">
        <v>293</v>
      </c>
    </row>
    <row r="44" spans="1:7">
      <c r="E44" s="34" t="str">
        <f>E25</f>
        <v>Affinity Water</v>
      </c>
      <c r="F44" s="134">
        <f>IF(F25=0,0,(F6/F25))</f>
        <v>0</v>
      </c>
      <c r="G44" s="64" t="s">
        <v>251</v>
      </c>
    </row>
    <row r="45" spans="1:7">
      <c r="E45" s="34" t="str">
        <f t="shared" ref="E45:E60" si="0">E26</f>
        <v>Anglian Water</v>
      </c>
      <c r="F45" s="134">
        <f t="shared" ref="F45:F59" si="1">IF(F26=0,0,(F7/F26))</f>
        <v>0</v>
      </c>
      <c r="G45" s="64" t="s">
        <v>251</v>
      </c>
    </row>
    <row r="46" spans="1:7">
      <c r="E46" s="34" t="str">
        <f t="shared" si="0"/>
        <v>Bristol Water</v>
      </c>
      <c r="F46" s="134">
        <f t="shared" si="1"/>
        <v>0</v>
      </c>
      <c r="G46" s="64" t="s">
        <v>251</v>
      </c>
    </row>
    <row r="47" spans="1:7">
      <c r="E47" s="34" t="str">
        <f t="shared" si="0"/>
        <v>Dŵr Cymru</v>
      </c>
      <c r="F47" s="134">
        <f t="shared" si="1"/>
        <v>0</v>
      </c>
      <c r="G47" s="64" t="s">
        <v>251</v>
      </c>
    </row>
    <row r="48" spans="1:7">
      <c r="E48" s="34" t="str">
        <f t="shared" si="0"/>
        <v>Hafren Dyfrdwy</v>
      </c>
      <c r="F48" s="134">
        <f t="shared" si="1"/>
        <v>0</v>
      </c>
      <c r="G48" s="64" t="s">
        <v>251</v>
      </c>
    </row>
    <row r="49" spans="1:26">
      <c r="E49" s="34" t="str">
        <f t="shared" si="0"/>
        <v>Northumbrian Water</v>
      </c>
      <c r="F49" s="134">
        <f t="shared" si="1"/>
        <v>0</v>
      </c>
      <c r="G49" s="64" t="s">
        <v>251</v>
      </c>
    </row>
    <row r="50" spans="1:26">
      <c r="E50" s="34" t="str">
        <f t="shared" si="0"/>
        <v>Portsmouth Water</v>
      </c>
      <c r="F50" s="134">
        <f t="shared" si="1"/>
        <v>0</v>
      </c>
      <c r="G50" s="64" t="s">
        <v>251</v>
      </c>
    </row>
    <row r="51" spans="1:26">
      <c r="E51" s="34" t="str">
        <f t="shared" si="0"/>
        <v>SES Water</v>
      </c>
      <c r="F51" s="134">
        <f t="shared" si="1"/>
        <v>0</v>
      </c>
      <c r="G51" s="64" t="s">
        <v>251</v>
      </c>
    </row>
    <row r="52" spans="1:26">
      <c r="E52" s="34" t="str">
        <f t="shared" si="0"/>
        <v>Severn Trent Water</v>
      </c>
      <c r="F52" s="134">
        <f t="shared" si="1"/>
        <v>0</v>
      </c>
      <c r="G52" s="64" t="s">
        <v>251</v>
      </c>
    </row>
    <row r="53" spans="1:26">
      <c r="E53" s="34" t="str">
        <f t="shared" si="0"/>
        <v>South East Water</v>
      </c>
      <c r="F53" s="134">
        <f t="shared" si="1"/>
        <v>0</v>
      </c>
      <c r="G53" s="64" t="s">
        <v>251</v>
      </c>
    </row>
    <row r="54" spans="1:26">
      <c r="E54" s="34" t="str">
        <f t="shared" si="0"/>
        <v>South Staffs Water</v>
      </c>
      <c r="F54" s="134">
        <f t="shared" si="1"/>
        <v>0</v>
      </c>
      <c r="G54" s="64" t="s">
        <v>251</v>
      </c>
    </row>
    <row r="55" spans="1:26">
      <c r="E55" s="34" t="str">
        <f t="shared" si="0"/>
        <v>South West Water</v>
      </c>
      <c r="F55" s="134">
        <f t="shared" si="1"/>
        <v>0</v>
      </c>
      <c r="G55" s="64" t="s">
        <v>251</v>
      </c>
    </row>
    <row r="56" spans="1:26">
      <c r="E56" s="34" t="str">
        <f t="shared" si="0"/>
        <v>Southern Water</v>
      </c>
      <c r="F56" s="134">
        <f t="shared" si="1"/>
        <v>0</v>
      </c>
      <c r="G56" s="64" t="s">
        <v>251</v>
      </c>
    </row>
    <row r="57" spans="1:26">
      <c r="E57" s="34" t="str">
        <f t="shared" si="0"/>
        <v>Thames Water</v>
      </c>
      <c r="F57" s="134">
        <f t="shared" si="1"/>
        <v>0</v>
      </c>
      <c r="G57" s="64" t="s">
        <v>251</v>
      </c>
    </row>
    <row r="58" spans="1:26">
      <c r="E58" s="34" t="str">
        <f t="shared" si="0"/>
        <v>United Utilities</v>
      </c>
      <c r="F58" s="134">
        <f t="shared" si="1"/>
        <v>0</v>
      </c>
      <c r="G58" s="64" t="s">
        <v>251</v>
      </c>
    </row>
    <row r="59" spans="1:26">
      <c r="E59" s="34" t="str">
        <f t="shared" si="0"/>
        <v>Wessex Water</v>
      </c>
      <c r="F59" s="134">
        <f t="shared" si="1"/>
        <v>0</v>
      </c>
      <c r="G59" s="64" t="s">
        <v>251</v>
      </c>
    </row>
    <row r="60" spans="1:26">
      <c r="E60" s="34" t="str">
        <f t="shared" si="0"/>
        <v>Yorkshire Water</v>
      </c>
      <c r="F60" s="134">
        <f>IF(F41=0,0,(F22/F41))</f>
        <v>0</v>
      </c>
      <c r="G60" s="64" t="s">
        <v>251</v>
      </c>
    </row>
    <row r="61" spans="1:26"/>
    <row r="62" spans="1:26" s="29" customFormat="1">
      <c r="A62" s="113" t="s">
        <v>31</v>
      </c>
      <c r="B62" s="11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13"/>
    </row>
    <row r="63" spans="1:26"/>
    <row r="64" spans="1:26"/>
  </sheetData>
  <pageMargins left="0.7" right="0.7" top="0.75" bottom="0.75" header="0.3" footer="0.3"/>
  <pageSetup paperSize="9" scale="70" fitToHeight="0" orientation="landscape" r:id="rId1"/>
  <headerFooter>
    <oddHeader>&amp;L&amp;F &amp;CSheet: &amp;A &amp;ROFFICIAL</oddHeader>
    <oddFooter xml:space="preserve">&amp;LPrinted on &amp;D at &amp;T &amp;CPage &amp;P of &amp;N &amp;ROfwat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EF738-EBE3-45F7-8AF6-26113FDCD11E}">
  <sheetPr codeName="Sheet1">
    <tabColor rgb="FFCCCCCE"/>
    <outlinePr summaryBelow="0" summaryRight="0"/>
  </sheetPr>
  <dimension ref="A1:XFC97"/>
  <sheetViews>
    <sheetView showGridLines="0" tabSelected="1" zoomScale="80" zoomScaleNormal="80" workbookViewId="0">
      <selection activeCell="H11" sqref="H11"/>
    </sheetView>
  </sheetViews>
  <sheetFormatPr defaultColWidth="9.140625" defaultRowHeight="0" customHeight="1" zeroHeight="1"/>
  <cols>
    <col min="1" max="1" width="8.7109375" style="4" customWidth="1"/>
    <col min="2" max="2" width="65.85546875" style="4" bestFit="1" customWidth="1"/>
    <col min="3" max="3" width="15.42578125" style="4" customWidth="1"/>
    <col min="4" max="11" width="9.140625" style="4" customWidth="1"/>
    <col min="12" max="13" width="9.140625" style="4" hidden="1" customWidth="1"/>
    <col min="14" max="16383" width="0" style="4" hidden="1" customWidth="1"/>
    <col min="16384" max="16384" width="9.42578125" style="4" hidden="1" customWidth="1"/>
  </cols>
  <sheetData>
    <row r="1" spans="1:11" ht="31.5">
      <c r="A1" s="1" t="e">
        <f ca="1" xml:space="preserve"> RIGHT(CELL("filename", $A$1), LEN(CELL("filename", $A$1)) - SEARCH("]", CELL("filename", $A$1)))</f>
        <v>#VALUE!</v>
      </c>
      <c r="B1" s="1"/>
      <c r="C1" s="2"/>
      <c r="D1" s="2"/>
      <c r="E1" s="2"/>
      <c r="F1" s="2"/>
      <c r="G1" s="2"/>
      <c r="H1" s="3"/>
      <c r="I1" s="3"/>
      <c r="J1" s="3"/>
      <c r="K1" s="3"/>
    </row>
    <row r="2" spans="1:11" ht="12.75">
      <c r="A2" s="5"/>
      <c r="B2" s="5"/>
      <c r="C2" s="5"/>
      <c r="D2" s="5"/>
      <c r="E2" s="5"/>
      <c r="F2" s="5"/>
      <c r="G2" s="5"/>
    </row>
    <row r="3" spans="1:11" s="8" customFormat="1" ht="23.25">
      <c r="A3" s="6"/>
      <c r="B3" s="7" t="s">
        <v>22</v>
      </c>
      <c r="C3" s="6"/>
      <c r="D3" s="6"/>
      <c r="E3" s="6"/>
      <c r="F3" s="6"/>
      <c r="G3" s="6"/>
    </row>
    <row r="4" spans="1:11" ht="12.75">
      <c r="A4" s="5"/>
      <c r="B4" s="5"/>
      <c r="C4" s="5"/>
      <c r="D4" s="5"/>
      <c r="E4" s="5"/>
      <c r="F4" s="5"/>
      <c r="G4" s="5"/>
    </row>
    <row r="5" spans="1:11" ht="12.75">
      <c r="A5" s="5"/>
      <c r="B5" s="5" t="s">
        <v>23</v>
      </c>
      <c r="C5" s="9" t="s">
        <v>24</v>
      </c>
      <c r="D5" s="5"/>
      <c r="E5" s="5"/>
      <c r="F5" s="5"/>
      <c r="G5" s="5"/>
    </row>
    <row r="6" spans="1:11" ht="12.75">
      <c r="A6" s="5"/>
      <c r="B6" s="5" t="s">
        <v>25</v>
      </c>
      <c r="C6" s="9">
        <v>3</v>
      </c>
      <c r="D6" s="5"/>
      <c r="E6" s="5"/>
      <c r="F6" s="5"/>
      <c r="G6" s="5"/>
    </row>
    <row r="7" spans="1:11" ht="12.75">
      <c r="A7" s="5"/>
      <c r="B7" s="5" t="s">
        <v>26</v>
      </c>
      <c r="C7" s="10" t="s">
        <v>27</v>
      </c>
      <c r="D7" s="5"/>
      <c r="E7" s="5"/>
      <c r="F7" s="5"/>
      <c r="G7" s="5"/>
    </row>
    <row r="8" spans="1:11" ht="12.75">
      <c r="A8" s="5"/>
      <c r="B8" s="5" t="s">
        <v>28</v>
      </c>
      <c r="C8" s="157">
        <v>46119</v>
      </c>
      <c r="D8" s="5"/>
      <c r="E8" s="5"/>
      <c r="F8" s="5"/>
      <c r="G8" s="5"/>
    </row>
    <row r="9" spans="1:11" ht="12.75">
      <c r="A9" s="5"/>
      <c r="B9" s="5"/>
      <c r="C9" s="5"/>
      <c r="D9" s="5"/>
      <c r="E9" s="5"/>
      <c r="F9" s="5"/>
      <c r="G9" s="5"/>
    </row>
    <row r="10" spans="1:11" ht="13.5" customHeight="1">
      <c r="A10" s="5"/>
      <c r="B10" s="78" t="s">
        <v>29</v>
      </c>
      <c r="C10" s="100" t="s">
        <v>30</v>
      </c>
      <c r="D10" s="78"/>
      <c r="E10" s="5"/>
      <c r="F10" s="5"/>
      <c r="G10" s="5"/>
    </row>
    <row r="11" spans="1:11" ht="13.5" customHeight="1">
      <c r="A11" s="5"/>
      <c r="B11" s="5"/>
      <c r="C11" s="11"/>
      <c r="D11" s="5"/>
      <c r="E11" s="5"/>
      <c r="F11" s="5"/>
      <c r="G11" s="5"/>
    </row>
    <row r="12" spans="1:11" ht="12.75"/>
    <row r="13" spans="1:11" ht="12.75"/>
    <row r="14" spans="1:11" ht="12.75"/>
    <row r="15" spans="1:11" ht="12.75"/>
    <row r="16" spans="1:11" ht="12.75"/>
    <row r="17" spans="1:26" ht="12.75"/>
    <row r="18" spans="1:26" ht="12.75"/>
    <row r="19" spans="1:26" ht="12.75"/>
    <row r="20" spans="1:26" ht="15">
      <c r="B20" s="12"/>
    </row>
    <row r="21" spans="1:26" ht="12.75"/>
    <row r="22" spans="1:26" ht="12.75"/>
    <row r="23" spans="1:26" ht="12.75"/>
    <row r="24" spans="1:26" ht="12.75"/>
    <row r="25" spans="1:26" ht="12.75"/>
    <row r="26" spans="1:26" ht="12.75"/>
    <row r="27" spans="1:26" ht="12.75"/>
    <row r="28" spans="1:26" ht="12.75"/>
    <row r="29" spans="1:26" ht="12.75"/>
    <row r="30" spans="1:26" ht="12.75"/>
    <row r="31" spans="1:26" ht="12.75"/>
    <row r="32" spans="1:26" s="14" customFormat="1" ht="12.75">
      <c r="A32" s="113" t="s">
        <v>31</v>
      </c>
      <c r="B32" s="113"/>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row>
    <row r="33" s="4" customFormat="1" ht="15" customHeight="1"/>
    <row r="34" s="4" customFormat="1" ht="12.75" hidden="1"/>
    <row r="35" s="4" customFormat="1" ht="12.75" hidden="1"/>
    <row r="36" s="4" customFormat="1" ht="12.75" hidden="1"/>
    <row r="37" s="4" customFormat="1" ht="12.75" hidden="1"/>
    <row r="38" s="4" customFormat="1" ht="12.75" hidden="1"/>
    <row r="39" s="4" customFormat="1" ht="13.5" hidden="1" customHeight="1"/>
    <row r="40" s="4" customFormat="1" ht="13.5" hidden="1" customHeight="1"/>
    <row r="41" s="4" customFormat="1" ht="13.5" hidden="1" customHeight="1"/>
    <row r="42" s="4" customFormat="1" ht="13.5" hidden="1" customHeight="1"/>
    <row r="43" s="4" customFormat="1" ht="13.5" hidden="1" customHeight="1"/>
    <row r="44" s="4" customFormat="1" ht="13.5" hidden="1" customHeight="1"/>
    <row r="45" s="4" customFormat="1" ht="13.5" hidden="1" customHeight="1"/>
    <row r="46" s="4" customFormat="1" ht="13.5" hidden="1" customHeight="1"/>
    <row r="47" s="4" customFormat="1" ht="13.5" hidden="1" customHeight="1"/>
    <row r="48" s="4" customFormat="1" ht="13.5" hidden="1" customHeight="1"/>
    <row r="49" s="4" customFormat="1" ht="13.5" hidden="1" customHeight="1"/>
    <row r="50" s="4" customFormat="1" ht="13.5" hidden="1" customHeight="1"/>
    <row r="51" s="4" customFormat="1" ht="13.5" hidden="1" customHeight="1"/>
    <row r="52" s="4" customFormat="1" ht="13.5" hidden="1" customHeight="1"/>
    <row r="53" s="4" customFormat="1" ht="13.5" hidden="1" customHeight="1"/>
    <row r="54" s="4" customFormat="1" ht="13.5" hidden="1" customHeight="1"/>
    <row r="55" s="4" customFormat="1" ht="13.5" hidden="1" customHeight="1"/>
    <row r="56" s="4" customFormat="1" ht="13.5" hidden="1" customHeight="1"/>
    <row r="57" s="4" customFormat="1" ht="13.5" hidden="1" customHeight="1"/>
    <row r="58" s="4" customFormat="1" ht="13.5" hidden="1" customHeight="1"/>
    <row r="59" s="4" customFormat="1" ht="13.5" hidden="1" customHeight="1"/>
    <row r="60" s="4" customFormat="1" ht="13.5" hidden="1" customHeight="1"/>
    <row r="61" s="4" customFormat="1" ht="13.5" hidden="1" customHeight="1"/>
    <row r="62" s="4" customFormat="1" ht="13.5" hidden="1" customHeight="1"/>
    <row r="63" s="4" customFormat="1" ht="13.5" hidden="1" customHeight="1"/>
    <row r="64" s="4" customFormat="1" ht="13.5" hidden="1" customHeight="1"/>
    <row r="65" s="4" customFormat="1" ht="13.5" hidden="1" customHeight="1"/>
    <row r="66" s="4" customFormat="1" ht="13.5" hidden="1" customHeight="1"/>
    <row r="67" s="4" customFormat="1" ht="13.5" hidden="1" customHeight="1"/>
    <row r="68" s="4" customFormat="1" ht="13.5" hidden="1" customHeight="1"/>
    <row r="69" s="4" customFormat="1" ht="13.5" hidden="1" customHeight="1"/>
    <row r="70" s="4" customFormat="1" ht="13.5" hidden="1" customHeight="1"/>
    <row r="71" s="4" customFormat="1" ht="13.5" hidden="1" customHeight="1"/>
    <row r="72" s="4" customFormat="1" ht="13.5" hidden="1" customHeight="1"/>
    <row r="73" s="4" customFormat="1" ht="13.5" hidden="1" customHeight="1"/>
    <row r="74" s="4" customFormat="1" ht="13.5" hidden="1" customHeight="1"/>
    <row r="75" s="4" customFormat="1" ht="13.5" hidden="1" customHeight="1"/>
    <row r="76" s="4" customFormat="1" ht="13.5" hidden="1" customHeight="1"/>
    <row r="77" s="4" customFormat="1" ht="13.5" hidden="1" customHeight="1"/>
    <row r="78" s="4" customFormat="1" ht="13.5" hidden="1" customHeight="1"/>
    <row r="79" s="4" customFormat="1" ht="13.5" hidden="1" customHeight="1"/>
    <row r="80" s="4" customFormat="1" ht="13.5" hidden="1" customHeight="1"/>
    <row r="81" s="4" customFormat="1" ht="13.5" hidden="1" customHeight="1"/>
    <row r="82" s="4" customFormat="1" ht="13.5" hidden="1" customHeight="1"/>
    <row r="83" s="4" customFormat="1" ht="13.5" hidden="1" customHeight="1"/>
    <row r="84" s="4" customFormat="1" ht="13.5" hidden="1" customHeight="1"/>
    <row r="85" s="4" customFormat="1" ht="13.5" hidden="1" customHeight="1"/>
    <row r="86" s="4" customFormat="1" ht="13.5" hidden="1" customHeight="1"/>
    <row r="87" s="4" customFormat="1" ht="13.5" hidden="1" customHeight="1"/>
    <row r="88" s="4" customFormat="1" ht="13.5" hidden="1" customHeight="1"/>
    <row r="89" s="4" customFormat="1" ht="13.5" hidden="1" customHeight="1"/>
    <row r="90" s="4" customFormat="1" ht="13.5" hidden="1" customHeight="1"/>
    <row r="91" s="4" customFormat="1" ht="13.5" hidden="1" customHeight="1"/>
    <row r="92" s="4" customFormat="1" ht="0" hidden="1" customHeight="1"/>
    <row r="93" s="4" customFormat="1" ht="0" hidden="1" customHeight="1"/>
    <row r="94" s="4" customFormat="1" ht="0" hidden="1" customHeight="1"/>
    <row r="95" s="4" customFormat="1" ht="0" hidden="1" customHeight="1"/>
    <row r="96" s="4" customFormat="1" ht="0" hidden="1" customHeight="1"/>
    <row r="97" s="4" customFormat="1" ht="0" hidden="1" customHeight="1"/>
  </sheetData>
  <hyperlinks>
    <hyperlink ref="C10" r:id="rId1" display="mailto:PR24@ofwat.gov.uk" xr:uid="{E9730ADD-4C0D-4A15-B417-7D337A836AFD}"/>
  </hyperlinks>
  <pageMargins left="0.7" right="0.7" top="0.75" bottom="0.75" header="0.3" footer="0.3"/>
  <pageSetup paperSize="9" orientation="portrait"/>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F8995-70B1-42B2-BBC3-C32E0F631917}">
  <sheetPr codeName="Sheet2">
    <tabColor rgb="FFCCCCCE"/>
    <pageSetUpPr fitToPage="1"/>
  </sheetPr>
  <dimension ref="A1:Z162"/>
  <sheetViews>
    <sheetView workbookViewId="0">
      <selection activeCell="O10" sqref="O10"/>
    </sheetView>
  </sheetViews>
  <sheetFormatPr defaultColWidth="0" defaultRowHeight="12.75" customHeight="1" zeroHeight="1"/>
  <cols>
    <col min="1" max="2" width="2.7109375" style="30" customWidth="1"/>
    <col min="3" max="3" width="25.28515625" style="30" customWidth="1"/>
    <col min="4" max="6" width="2.7109375" style="30" customWidth="1"/>
    <col min="7" max="7" width="37" style="30" customWidth="1"/>
    <col min="8" max="8" width="2.7109375" style="30" customWidth="1"/>
    <col min="9" max="9" width="6.7109375" style="30" customWidth="1"/>
    <col min="10" max="10" width="2.7109375" style="30" customWidth="1"/>
    <col min="11" max="11" width="33.42578125" style="30" customWidth="1"/>
    <col min="12" max="12" width="2.7109375" style="30" customWidth="1"/>
    <col min="13" max="13" width="6.7109375" style="30" customWidth="1"/>
    <col min="14" max="14" width="2.7109375" style="30" customWidth="1"/>
    <col min="15" max="15" width="31.140625" style="30" customWidth="1"/>
    <col min="16" max="16" width="3" style="30" customWidth="1"/>
    <col min="17" max="18" width="2.7109375" style="30" customWidth="1"/>
    <col min="19" max="19" width="21.28515625" style="30" customWidth="1"/>
    <col min="20" max="22" width="2.7109375" style="30" customWidth="1"/>
    <col min="23" max="23" width="21.28515625" style="30" customWidth="1"/>
    <col min="24" max="25" width="2.7109375" style="30" customWidth="1"/>
    <col min="26" max="26" width="9.140625" style="30" customWidth="1"/>
    <col min="27" max="16384" width="9.140625" style="30" hidden="1"/>
  </cols>
  <sheetData>
    <row r="1" spans="1:24" s="13" customFormat="1" ht="31.5">
      <c r="A1" s="13" t="e">
        <f ca="1" xml:space="preserve"> RIGHT(CELL("filename", $A$1), LEN(CELL("filename", $A$1)) - SEARCH("]", CELL("filename", $A$1)))</f>
        <v>#VALUE!</v>
      </c>
    </row>
    <row r="2" spans="1:24" s="14" customFormat="1"/>
    <row r="3" spans="1:24" s="15" customFormat="1">
      <c r="C3" s="15" t="s">
        <v>32</v>
      </c>
      <c r="G3" s="15" t="s">
        <v>33</v>
      </c>
      <c r="K3" s="15" t="s">
        <v>34</v>
      </c>
      <c r="O3" s="15" t="s">
        <v>35</v>
      </c>
      <c r="S3" s="15" t="s">
        <v>36</v>
      </c>
    </row>
    <row r="4" spans="1:24" s="14" customFormat="1"/>
    <row r="5" spans="1:24" s="14" customFormat="1">
      <c r="S5" s="16" t="s">
        <v>37</v>
      </c>
      <c r="W5" s="16" t="s">
        <v>38</v>
      </c>
    </row>
    <row r="6" spans="1:24" s="14" customFormat="1">
      <c r="S6" s="16"/>
      <c r="W6" s="16"/>
    </row>
    <row r="7" spans="1:24" s="14" customFormat="1">
      <c r="B7" s="17"/>
      <c r="C7" s="18"/>
      <c r="D7" s="19"/>
      <c r="F7" s="17"/>
      <c r="G7" s="18"/>
      <c r="H7" s="19"/>
      <c r="J7" s="17"/>
      <c r="K7" s="18"/>
      <c r="L7" s="19"/>
      <c r="N7" s="17"/>
      <c r="O7" s="18"/>
      <c r="P7" s="19"/>
      <c r="R7" s="17"/>
      <c r="S7" s="18"/>
      <c r="T7" s="19"/>
      <c r="V7" s="17"/>
      <c r="W7" s="18"/>
      <c r="X7" s="19"/>
    </row>
    <row r="8" spans="1:24" s="14" customFormat="1">
      <c r="B8" s="20"/>
      <c r="C8" s="148" t="s">
        <v>39</v>
      </c>
      <c r="D8" s="21"/>
      <c r="F8" s="20"/>
      <c r="G8" s="147" t="s">
        <v>40</v>
      </c>
      <c r="H8" s="21"/>
      <c r="J8" s="20"/>
      <c r="K8" s="145" t="s">
        <v>41</v>
      </c>
      <c r="L8" s="21"/>
      <c r="N8" s="20"/>
      <c r="O8" s="144" t="s">
        <v>42</v>
      </c>
      <c r="P8" s="21"/>
      <c r="R8" s="20"/>
      <c r="S8" s="145" t="s">
        <v>43</v>
      </c>
      <c r="T8" s="21"/>
      <c r="V8" s="20"/>
      <c r="W8" s="146" t="s">
        <v>44</v>
      </c>
      <c r="X8" s="21"/>
    </row>
    <row r="9" spans="1:24" s="14" customFormat="1" ht="174" customHeight="1">
      <c r="B9" s="20"/>
      <c r="C9" s="22" t="s">
        <v>45</v>
      </c>
      <c r="D9" s="21"/>
      <c r="F9" s="20"/>
      <c r="G9" s="23" t="s">
        <v>46</v>
      </c>
      <c r="H9" s="21"/>
      <c r="J9" s="20"/>
      <c r="K9" s="23" t="s">
        <v>47</v>
      </c>
      <c r="L9" s="21"/>
      <c r="N9" s="20"/>
      <c r="O9" s="23" t="s">
        <v>48</v>
      </c>
      <c r="P9" s="21"/>
      <c r="R9" s="20"/>
      <c r="S9" s="23"/>
      <c r="T9" s="21"/>
      <c r="V9" s="20"/>
      <c r="W9" s="23"/>
      <c r="X9" s="21"/>
    </row>
    <row r="10" spans="1:24" s="14" customFormat="1">
      <c r="B10" s="20"/>
      <c r="C10" s="24"/>
      <c r="D10" s="21"/>
      <c r="F10" s="20"/>
      <c r="H10" s="21"/>
      <c r="J10" s="20"/>
      <c r="K10" s="145" t="s">
        <v>49</v>
      </c>
      <c r="L10" s="21"/>
      <c r="N10" s="25"/>
      <c r="O10" s="26"/>
      <c r="P10" s="27"/>
      <c r="R10" s="25"/>
      <c r="S10" s="26"/>
      <c r="T10" s="27"/>
      <c r="V10" s="25"/>
      <c r="W10" s="26"/>
      <c r="X10" s="27"/>
    </row>
    <row r="11" spans="1:24" s="14" customFormat="1" ht="38.25">
      <c r="B11" s="20"/>
      <c r="C11" s="24"/>
      <c r="D11" s="21"/>
      <c r="F11" s="20"/>
      <c r="H11" s="21"/>
      <c r="J11" s="20"/>
      <c r="K11" s="23" t="s">
        <v>50</v>
      </c>
      <c r="L11" s="21"/>
    </row>
    <row r="12" spans="1:24" s="14" customFormat="1">
      <c r="B12" s="20"/>
      <c r="C12" s="24"/>
      <c r="D12" s="21"/>
      <c r="F12" s="20"/>
      <c r="H12" s="21"/>
      <c r="J12" s="20"/>
      <c r="L12" s="21"/>
    </row>
    <row r="13" spans="1:24" s="14" customFormat="1">
      <c r="B13" s="20"/>
      <c r="C13" s="24"/>
      <c r="D13" s="21"/>
      <c r="F13" s="20"/>
      <c r="H13" s="21"/>
      <c r="J13" s="20"/>
      <c r="K13" s="145" t="s">
        <v>51</v>
      </c>
      <c r="L13" s="21"/>
    </row>
    <row r="14" spans="1:24" s="14" customFormat="1" ht="89.25">
      <c r="B14" s="20"/>
      <c r="C14" s="24"/>
      <c r="D14" s="21"/>
      <c r="F14" s="20"/>
      <c r="H14" s="21"/>
      <c r="J14" s="20"/>
      <c r="K14" s="23" t="s">
        <v>52</v>
      </c>
      <c r="L14" s="21"/>
    </row>
    <row r="15" spans="1:24" s="14" customFormat="1">
      <c r="B15" s="20"/>
      <c r="C15" s="24"/>
      <c r="D15" s="21"/>
      <c r="F15" s="20"/>
      <c r="H15" s="21"/>
      <c r="J15" s="20"/>
      <c r="K15" s="23"/>
      <c r="L15" s="21"/>
    </row>
    <row r="16" spans="1:24" s="14" customFormat="1">
      <c r="B16" s="20"/>
      <c r="C16" s="24"/>
      <c r="D16" s="21"/>
      <c r="F16" s="20"/>
      <c r="H16" s="21"/>
      <c r="J16" s="20"/>
      <c r="K16" s="145" t="s">
        <v>53</v>
      </c>
      <c r="L16" s="21"/>
    </row>
    <row r="17" spans="1:26" s="14" customFormat="1" ht="89.25">
      <c r="B17" s="20"/>
      <c r="C17" s="24"/>
      <c r="D17" s="21"/>
      <c r="F17" s="20"/>
      <c r="H17" s="21"/>
      <c r="J17" s="20"/>
      <c r="K17" s="23" t="s">
        <v>54</v>
      </c>
      <c r="L17" s="21"/>
    </row>
    <row r="18" spans="1:26" s="14" customFormat="1">
      <c r="B18" s="20"/>
      <c r="C18" s="24"/>
      <c r="D18" s="21"/>
      <c r="F18" s="20"/>
      <c r="H18" s="21"/>
      <c r="J18" s="20"/>
      <c r="K18" s="23"/>
      <c r="L18" s="21"/>
    </row>
    <row r="19" spans="1:26" s="14" customFormat="1">
      <c r="B19" s="25"/>
      <c r="C19" s="26"/>
      <c r="D19" s="27"/>
      <c r="F19" s="25"/>
      <c r="G19" s="26"/>
      <c r="H19" s="27"/>
      <c r="J19" s="25"/>
      <c r="K19" s="28"/>
      <c r="L19" s="27"/>
    </row>
    <row r="20" spans="1:26" s="14" customFormat="1"/>
    <row r="21" spans="1:26" s="14" customFormat="1"/>
    <row r="22" spans="1:26" s="14" customFormat="1" hidden="1"/>
    <row r="23" spans="1:26" s="14" customFormat="1" hidden="1"/>
    <row r="24" spans="1:26" s="14" customFormat="1" hidden="1"/>
    <row r="25" spans="1:26" s="14" customFormat="1" hidden="1"/>
    <row r="26" spans="1:26" s="14" customFormat="1" hidden="1"/>
    <row r="27" spans="1:26" s="14" customFormat="1" hidden="1"/>
    <row r="28" spans="1:26" s="14" customFormat="1" hidden="1"/>
    <row r="29" spans="1:26" s="14" customFormat="1"/>
    <row r="30" spans="1:26" s="29" customFormat="1">
      <c r="A30" s="113" t="s">
        <v>31</v>
      </c>
      <c r="B30" s="113"/>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row>
    <row r="31" spans="1:26" s="14" customFormat="1"/>
    <row r="32" spans="1:26" s="14" customFormat="1"/>
    <row r="33" s="14" customFormat="1" hidden="1"/>
    <row r="34" s="14" customFormat="1" hidden="1"/>
    <row r="35" s="14" customFormat="1" hidden="1"/>
    <row r="36" s="14" customFormat="1" hidden="1"/>
    <row r="37" s="14" customFormat="1" hidden="1"/>
    <row r="38" s="14" customFormat="1" hidden="1"/>
    <row r="39" s="14" customFormat="1" hidden="1"/>
    <row r="40" s="14" customFormat="1" hidden="1"/>
    <row r="41" s="14" customFormat="1" hidden="1"/>
    <row r="42" s="14" customFormat="1" hidden="1"/>
    <row r="43" s="14" customFormat="1" hidden="1"/>
    <row r="44" s="14" customFormat="1" hidden="1"/>
    <row r="45" s="14" customFormat="1" hidden="1"/>
    <row r="46" s="14" customFormat="1" hidden="1"/>
    <row r="47" s="14" customFormat="1" hidden="1"/>
    <row r="48" s="14" customFormat="1" hidden="1"/>
    <row r="49" s="14" customFormat="1" hidden="1"/>
    <row r="50" s="14" customFormat="1" hidden="1"/>
    <row r="51" s="14" customFormat="1" hidden="1"/>
    <row r="52" s="14" customFormat="1" hidden="1"/>
    <row r="53" s="14" customFormat="1" hidden="1"/>
    <row r="54" s="14" customFormat="1" hidden="1"/>
    <row r="55" s="14" customFormat="1" hidden="1"/>
    <row r="56" s="14" customFormat="1" hidden="1"/>
    <row r="57" s="14" customFormat="1" hidden="1"/>
    <row r="58" s="14" customFormat="1" hidden="1"/>
    <row r="59" s="14" customFormat="1" hidden="1"/>
    <row r="60" s="14" customFormat="1" hidden="1"/>
    <row r="61" s="14" customFormat="1" hidden="1"/>
    <row r="62" s="14" customFormat="1" hidden="1"/>
    <row r="63" s="14" customFormat="1" hidden="1"/>
    <row r="64" s="14" customFormat="1" hidden="1"/>
    <row r="65" s="14" customFormat="1" hidden="1"/>
    <row r="66" s="14" customFormat="1" hidden="1"/>
    <row r="67" s="14" customFormat="1" hidden="1"/>
    <row r="68" s="14" customFormat="1" hidden="1"/>
    <row r="69" s="14" customFormat="1" hidden="1"/>
    <row r="70" s="14" customFormat="1" hidden="1"/>
    <row r="71" s="14" customFormat="1" hidden="1"/>
    <row r="72" s="14" customFormat="1" hidden="1"/>
    <row r="73" s="14" customFormat="1" hidden="1"/>
    <row r="74" s="14" customFormat="1" hidden="1"/>
    <row r="75" s="14" customFormat="1" hidden="1"/>
    <row r="76" s="14" customFormat="1" hidden="1"/>
    <row r="77" s="14" customFormat="1" hidden="1"/>
    <row r="78" s="14" customFormat="1" hidden="1"/>
    <row r="79" s="14" customFormat="1" hidden="1"/>
    <row r="80" s="14" customFormat="1" hidden="1"/>
    <row r="81" s="14" customFormat="1" hidden="1"/>
    <row r="82" s="14" customFormat="1" hidden="1"/>
    <row r="83" s="14" customFormat="1" hidden="1"/>
    <row r="84" s="14" customFormat="1" hidden="1"/>
    <row r="85" s="14" customFormat="1" hidden="1"/>
    <row r="86" s="14" customFormat="1" hidden="1"/>
    <row r="87" s="14" customFormat="1" hidden="1"/>
    <row r="88" s="14" customFormat="1" hidden="1"/>
    <row r="89" s="14" customFormat="1" hidden="1"/>
    <row r="90" s="14" customFormat="1" hidden="1"/>
    <row r="91" s="14" customFormat="1" hidden="1"/>
    <row r="92" s="14" customFormat="1" hidden="1"/>
    <row r="93" s="14" customFormat="1" hidden="1"/>
    <row r="94" s="14" customFormat="1" hidden="1"/>
    <row r="95" s="14" customFormat="1" hidden="1"/>
    <row r="96" s="14" customFormat="1" hidden="1"/>
    <row r="97" s="14" customFormat="1" hidden="1"/>
    <row r="98" s="14" customFormat="1" hidden="1"/>
    <row r="99" s="14" customFormat="1" hidden="1"/>
    <row r="100" s="14" customFormat="1" hidden="1"/>
    <row r="101" s="14" customFormat="1" hidden="1"/>
    <row r="102" s="14" customFormat="1" hidden="1"/>
    <row r="103" s="14" customFormat="1" hidden="1"/>
    <row r="104" s="14" customFormat="1" hidden="1"/>
    <row r="105" s="14" customFormat="1" hidden="1"/>
    <row r="106" s="14" customFormat="1" hidden="1"/>
    <row r="107" s="14" customFormat="1" hidden="1"/>
    <row r="108" s="14" customFormat="1" hidden="1"/>
    <row r="109" s="14" customFormat="1" hidden="1"/>
    <row r="110" s="14" customFormat="1" hidden="1"/>
    <row r="111" s="14" customFormat="1" hidden="1"/>
    <row r="112" s="14" customFormat="1" hidden="1"/>
    <row r="113" s="14" customFormat="1" hidden="1"/>
    <row r="114" s="14" customFormat="1" hidden="1"/>
    <row r="115" s="14" customFormat="1" hidden="1"/>
    <row r="116" s="14" customFormat="1" hidden="1"/>
    <row r="117" s="14" customFormat="1" hidden="1"/>
    <row r="118" s="14" customFormat="1" hidden="1"/>
    <row r="119" s="14" customFormat="1" hidden="1"/>
    <row r="120" s="14" customFormat="1" hidden="1"/>
    <row r="121" s="14" customFormat="1" hidden="1"/>
    <row r="122" s="14" customFormat="1" hidden="1"/>
    <row r="123" s="14" customFormat="1" hidden="1"/>
    <row r="124" s="14" customFormat="1" hidden="1"/>
    <row r="125" s="14" customFormat="1" hidden="1"/>
    <row r="126" s="14" customFormat="1" hidden="1"/>
    <row r="127" s="14" customFormat="1" hidden="1"/>
    <row r="128" s="14" customFormat="1" hidden="1"/>
    <row r="129" s="14" customFormat="1" hidden="1"/>
    <row r="130" s="14" customFormat="1" hidden="1"/>
    <row r="131" s="14" customFormat="1" hidden="1"/>
    <row r="132" s="14" customFormat="1" hidden="1"/>
    <row r="133" s="14" customFormat="1" hidden="1"/>
    <row r="134" s="14" customFormat="1" hidden="1"/>
    <row r="135" s="14" customFormat="1" hidden="1"/>
    <row r="136" s="14" customFormat="1" hidden="1"/>
    <row r="137" s="14" customFormat="1" hidden="1"/>
    <row r="138" s="14" customFormat="1" hidden="1"/>
    <row r="139" s="14" customFormat="1" hidden="1"/>
    <row r="140" s="14" customFormat="1" hidden="1"/>
    <row r="141" s="14" customFormat="1" hidden="1"/>
    <row r="142" s="14" customFormat="1" hidden="1"/>
    <row r="143" s="14" customFormat="1" hidden="1"/>
    <row r="144" s="14" customFormat="1" hidden="1"/>
    <row r="145" s="14" customFormat="1" hidden="1"/>
    <row r="146" s="14" customFormat="1" hidden="1"/>
    <row r="147" s="14" customFormat="1" hidden="1"/>
    <row r="148" s="14" customFormat="1" hidden="1"/>
    <row r="149" s="14" customFormat="1" hidden="1"/>
    <row r="150" s="14" customFormat="1" hidden="1"/>
    <row r="151" s="14" customFormat="1" hidden="1"/>
    <row r="152" s="14" customFormat="1" hidden="1"/>
    <row r="153" s="14" customFormat="1" hidden="1"/>
    <row r="154" s="14" customFormat="1" hidden="1"/>
    <row r="155" s="14" customFormat="1" hidden="1"/>
    <row r="156" s="14" customFormat="1" hidden="1"/>
    <row r="157" s="14" customFormat="1" hidden="1"/>
    <row r="158" s="14" customFormat="1" hidden="1"/>
    <row r="159" s="14" customFormat="1" hidden="1"/>
    <row r="160" s="14" customFormat="1" hidden="1"/>
    <row r="161" s="14" customFormat="1" hidden="1"/>
    <row r="162" s="14" customFormat="1" hidden="1"/>
  </sheetData>
  <pageMargins left="0.70866141732283472" right="0.70866141732283472" top="0.74803149606299213" bottom="0.74803149606299213" header="0.31496062992125984" footer="0.31496062992125984"/>
  <pageSetup paperSize="9" scale="63" fitToHeight="0" orientation="landscape" r:id="rId1"/>
  <headerFooter>
    <oddHeader>&amp;L&amp;F&amp;CSheet: &amp;A&amp;ROFFICIAL</oddHeader>
    <oddFooter>&amp;LPrinted on &amp;D at &amp;T&amp;CPage &amp;P of &amp;N&amp;ROfwat</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5A77F-8581-4956-8697-38D011B313A6}">
  <sheetPr codeName="Sheet3">
    <tabColor rgb="FFCCCCCE"/>
    <pageSetUpPr fitToPage="1"/>
  </sheetPr>
  <dimension ref="A1:Z59"/>
  <sheetViews>
    <sheetView showGridLines="0" topLeftCell="A11" zoomScaleNormal="100" zoomScalePageLayoutView="66" workbookViewId="0">
      <selection activeCell="E29" sqref="E29"/>
    </sheetView>
  </sheetViews>
  <sheetFormatPr defaultColWidth="0" defaultRowHeight="12.75" zeroHeight="1"/>
  <cols>
    <col min="1" max="4" width="2.7109375" style="55" customWidth="1"/>
    <col min="5" max="5" width="51.28515625" style="55" customWidth="1"/>
    <col min="6" max="6" width="3.140625" style="55" customWidth="1"/>
    <col min="7" max="7" width="35.7109375" style="55" bestFit="1" customWidth="1"/>
    <col min="8" max="8" width="2.7109375" style="55" customWidth="1"/>
    <col min="9" max="9" width="40.42578125" style="55" bestFit="1" customWidth="1"/>
    <col min="10" max="10" width="2.7109375" style="55" customWidth="1"/>
    <col min="11" max="11" width="26.140625" style="55" customWidth="1"/>
    <col min="12" max="13" width="0" style="55" hidden="1" customWidth="1"/>
    <col min="14" max="16384" width="9.140625" style="55" hidden="1"/>
  </cols>
  <sheetData>
    <row r="1" spans="1:11" ht="31.5">
      <c r="A1" s="69" t="e">
        <f ca="1" xml:space="preserve"> RIGHT(CELL("filename", $A$1), LEN(CELL("filename", $A$1)) - SEARCH("]", CELL("filename", $A$1)))</f>
        <v>#VALUE!</v>
      </c>
      <c r="B1" s="69"/>
      <c r="C1" s="69"/>
      <c r="D1" s="69"/>
      <c r="E1" s="69"/>
      <c r="F1" s="69"/>
      <c r="G1" s="69"/>
      <c r="H1" s="69"/>
      <c r="I1" s="69"/>
      <c r="J1" s="69"/>
      <c r="K1" s="69"/>
    </row>
    <row r="2" spans="1:11"/>
    <row r="3" spans="1:11" s="71" customFormat="1" ht="21">
      <c r="A3" s="70" t="s">
        <v>55</v>
      </c>
      <c r="I3" s="70" t="s">
        <v>56</v>
      </c>
      <c r="K3" s="70" t="s">
        <v>57</v>
      </c>
    </row>
    <row r="4" spans="1:11"/>
    <row r="5" spans="1:11" s="72" customFormat="1" ht="15.75">
      <c r="B5" s="73" t="s">
        <v>58</v>
      </c>
      <c r="D5" s="74"/>
      <c r="E5" s="73"/>
    </row>
    <row r="6" spans="1:11">
      <c r="B6" s="75"/>
      <c r="C6" s="75"/>
      <c r="D6" s="76"/>
      <c r="E6" s="77" t="s">
        <v>59</v>
      </c>
      <c r="G6" s="78" t="s">
        <v>60</v>
      </c>
      <c r="H6" s="79"/>
      <c r="I6" s="79" t="s">
        <v>61</v>
      </c>
      <c r="J6" s="79"/>
      <c r="K6" s="79" t="s">
        <v>62</v>
      </c>
    </row>
    <row r="7" spans="1:11">
      <c r="B7" s="75"/>
      <c r="C7" s="75"/>
      <c r="D7" s="76"/>
      <c r="E7" s="80"/>
      <c r="G7" s="78"/>
      <c r="H7" s="79"/>
      <c r="I7" s="79" t="s">
        <v>63</v>
      </c>
      <c r="J7" s="79"/>
      <c r="K7" s="79"/>
    </row>
    <row r="8" spans="1:11">
      <c r="B8" s="75"/>
      <c r="C8" s="75"/>
      <c r="D8" s="76"/>
      <c r="E8" s="81" t="s">
        <v>64</v>
      </c>
      <c r="G8" s="78" t="s">
        <v>65</v>
      </c>
      <c r="H8" s="79"/>
      <c r="I8" s="79" t="s">
        <v>66</v>
      </c>
      <c r="J8" s="79"/>
      <c r="K8" s="79" t="s">
        <v>62</v>
      </c>
    </row>
    <row r="9" spans="1:11">
      <c r="B9" s="75"/>
      <c r="C9" s="75"/>
      <c r="D9" s="76"/>
      <c r="E9" s="78"/>
      <c r="G9" s="78"/>
      <c r="H9" s="79"/>
      <c r="I9" s="79" t="s">
        <v>67</v>
      </c>
      <c r="J9" s="79"/>
      <c r="K9" s="79"/>
    </row>
    <row r="10" spans="1:11">
      <c r="B10" s="75"/>
      <c r="C10" s="75"/>
      <c r="D10" s="76"/>
      <c r="E10" s="78" t="s">
        <v>68</v>
      </c>
      <c r="F10" s="79"/>
      <c r="G10" s="78" t="s">
        <v>69</v>
      </c>
      <c r="H10" s="79"/>
      <c r="I10" s="79" t="s">
        <v>70</v>
      </c>
      <c r="J10" s="79"/>
      <c r="K10" s="79" t="s">
        <v>62</v>
      </c>
    </row>
    <row r="11" spans="1:11">
      <c r="B11" s="75"/>
      <c r="C11" s="75"/>
      <c r="D11" s="76"/>
      <c r="E11" s="78"/>
      <c r="F11" s="79"/>
      <c r="G11" s="78"/>
      <c r="H11" s="79"/>
      <c r="I11" s="79"/>
      <c r="J11" s="79"/>
      <c r="K11" s="79"/>
    </row>
    <row r="12" spans="1:11">
      <c r="B12" s="75"/>
      <c r="C12" s="75"/>
      <c r="D12" s="76"/>
      <c r="E12" s="78" t="s">
        <v>71</v>
      </c>
      <c r="F12" s="79"/>
      <c r="G12" s="78"/>
      <c r="H12" s="79"/>
      <c r="I12" s="79"/>
      <c r="J12" s="79"/>
      <c r="K12" s="79"/>
    </row>
    <row r="13" spans="1:11">
      <c r="B13" s="75"/>
      <c r="C13" s="75"/>
      <c r="D13" s="76"/>
      <c r="E13" s="78" t="s">
        <v>72</v>
      </c>
      <c r="F13" s="79"/>
      <c r="G13" s="78"/>
      <c r="H13" s="79"/>
      <c r="I13" s="79"/>
      <c r="J13" s="79"/>
      <c r="K13" s="79"/>
    </row>
    <row r="14" spans="1:11">
      <c r="B14" s="75"/>
      <c r="C14" s="75"/>
      <c r="D14" s="76"/>
      <c r="E14" s="78"/>
      <c r="F14" s="79"/>
      <c r="G14" s="78"/>
      <c r="H14" s="79"/>
      <c r="I14" s="79"/>
      <c r="J14" s="79"/>
      <c r="K14" s="79"/>
    </row>
    <row r="15" spans="1:11">
      <c r="B15" s="75"/>
      <c r="C15" s="75"/>
      <c r="D15" s="76"/>
      <c r="E15" s="82" t="s">
        <v>73</v>
      </c>
      <c r="G15" s="78" t="s">
        <v>37</v>
      </c>
      <c r="I15" s="55" t="s">
        <v>74</v>
      </c>
      <c r="K15" s="55" t="s">
        <v>62</v>
      </c>
    </row>
    <row r="16" spans="1:11">
      <c r="B16" s="75"/>
      <c r="C16" s="75"/>
      <c r="D16" s="76"/>
      <c r="E16" s="78"/>
      <c r="G16" s="78"/>
      <c r="I16" s="55" t="s">
        <v>75</v>
      </c>
    </row>
    <row r="17" spans="2:11" s="72" customFormat="1" ht="15.75">
      <c r="B17" s="73" t="s">
        <v>76</v>
      </c>
      <c r="C17" s="83"/>
      <c r="D17" s="74"/>
      <c r="E17" s="73"/>
      <c r="G17" s="73"/>
    </row>
    <row r="18" spans="2:11">
      <c r="B18" s="75"/>
      <c r="C18" s="75"/>
      <c r="D18" s="76"/>
      <c r="E18" s="84" t="s">
        <v>77</v>
      </c>
      <c r="G18" s="78" t="s">
        <v>40</v>
      </c>
      <c r="I18" s="55" t="s">
        <v>70</v>
      </c>
      <c r="K18" s="55" t="s">
        <v>78</v>
      </c>
    </row>
    <row r="19" spans="2:11">
      <c r="B19" s="75"/>
      <c r="C19" s="75"/>
      <c r="D19" s="76"/>
      <c r="E19" s="78"/>
      <c r="G19" s="78"/>
      <c r="K19" s="55" t="s">
        <v>79</v>
      </c>
    </row>
    <row r="20" spans="2:11">
      <c r="B20" s="75"/>
      <c r="C20" s="75"/>
      <c r="D20" s="76"/>
      <c r="E20" s="85" t="s">
        <v>80</v>
      </c>
      <c r="G20" s="78" t="s">
        <v>81</v>
      </c>
      <c r="I20" s="55" t="s">
        <v>70</v>
      </c>
      <c r="K20" s="55" t="s">
        <v>82</v>
      </c>
    </row>
    <row r="21" spans="2:11">
      <c r="B21" s="75"/>
      <c r="C21" s="75"/>
      <c r="D21" s="76"/>
      <c r="E21" s="78"/>
      <c r="G21" s="78"/>
      <c r="K21" s="55" t="s">
        <v>83</v>
      </c>
    </row>
    <row r="22" spans="2:11">
      <c r="B22" s="75"/>
      <c r="C22" s="75"/>
      <c r="D22" s="76"/>
      <c r="E22" s="86" t="s">
        <v>84</v>
      </c>
      <c r="G22" s="78" t="s">
        <v>85</v>
      </c>
      <c r="I22" s="55" t="s">
        <v>61</v>
      </c>
      <c r="K22" s="55" t="s">
        <v>82</v>
      </c>
    </row>
    <row r="23" spans="2:11">
      <c r="B23" s="75"/>
      <c r="C23" s="75"/>
      <c r="D23" s="76"/>
      <c r="E23" s="78"/>
      <c r="G23" s="78"/>
      <c r="I23" s="55" t="s">
        <v>63</v>
      </c>
      <c r="K23" s="55" t="s">
        <v>83</v>
      </c>
    </row>
    <row r="24" spans="2:11">
      <c r="B24" s="75"/>
      <c r="C24" s="75"/>
      <c r="D24" s="76"/>
      <c r="E24" s="87" t="s">
        <v>86</v>
      </c>
      <c r="G24" s="78" t="s">
        <v>87</v>
      </c>
      <c r="I24" s="55" t="s">
        <v>70</v>
      </c>
      <c r="K24" s="55" t="s">
        <v>88</v>
      </c>
    </row>
    <row r="25" spans="2:11">
      <c r="K25" s="55" t="s">
        <v>89</v>
      </c>
    </row>
    <row r="26" spans="2:11">
      <c r="E26" s="88" t="s">
        <v>90</v>
      </c>
      <c r="G26" s="55" t="s">
        <v>91</v>
      </c>
      <c r="I26" s="55" t="s">
        <v>92</v>
      </c>
      <c r="K26" s="55" t="s">
        <v>93</v>
      </c>
    </row>
    <row r="27" spans="2:11">
      <c r="K27" s="55" t="s">
        <v>94</v>
      </c>
    </row>
    <row r="28" spans="2:11" ht="24.75" customHeight="1">
      <c r="E28" s="89">
        <v>0</v>
      </c>
      <c r="G28" s="55" t="s">
        <v>95</v>
      </c>
      <c r="I28" s="55" t="s">
        <v>92</v>
      </c>
      <c r="K28" s="55" t="s">
        <v>96</v>
      </c>
    </row>
    <row r="29" spans="2:11">
      <c r="K29" s="55" t="s">
        <v>97</v>
      </c>
    </row>
    <row r="30" spans="2:11">
      <c r="E30" s="55" t="s">
        <v>98</v>
      </c>
    </row>
    <row r="31" spans="2:11"/>
    <row r="32" spans="2:11" s="72" customFormat="1" ht="15.75">
      <c r="B32" s="73" t="s">
        <v>99</v>
      </c>
      <c r="C32" s="83"/>
      <c r="D32" s="74"/>
      <c r="E32" s="73"/>
      <c r="F32" s="73"/>
      <c r="G32" s="73"/>
    </row>
    <row r="33" spans="1:11">
      <c r="B33" s="75"/>
      <c r="C33" s="75"/>
      <c r="D33" s="76"/>
      <c r="E33" s="85" t="s">
        <v>100</v>
      </c>
      <c r="F33" s="78"/>
      <c r="G33" s="78" t="s">
        <v>101</v>
      </c>
      <c r="I33" s="55" t="s">
        <v>62</v>
      </c>
      <c r="K33" s="55" t="s">
        <v>82</v>
      </c>
    </row>
    <row r="34" spans="1:11">
      <c r="B34" s="75"/>
      <c r="C34" s="75"/>
      <c r="D34" s="76"/>
      <c r="E34" s="78"/>
      <c r="F34" s="78"/>
      <c r="G34" s="78"/>
      <c r="K34" s="55" t="s">
        <v>83</v>
      </c>
    </row>
    <row r="35" spans="1:11">
      <c r="B35" s="75"/>
      <c r="C35" s="75"/>
      <c r="D35" s="76"/>
      <c r="E35" s="90" t="s">
        <v>102</v>
      </c>
      <c r="F35" s="78"/>
      <c r="G35" s="78" t="s">
        <v>103</v>
      </c>
      <c r="I35" s="55" t="s">
        <v>104</v>
      </c>
      <c r="K35" s="55" t="s">
        <v>105</v>
      </c>
    </row>
    <row r="36" spans="1:11">
      <c r="B36" s="75"/>
      <c r="C36" s="75"/>
      <c r="D36" s="76"/>
      <c r="E36" s="78"/>
      <c r="F36" s="78"/>
      <c r="G36" s="78"/>
      <c r="I36" s="55" t="s">
        <v>106</v>
      </c>
      <c r="K36" s="55" t="s">
        <v>107</v>
      </c>
    </row>
    <row r="37" spans="1:11" s="72" customFormat="1" ht="15.75">
      <c r="B37" s="73" t="s">
        <v>108</v>
      </c>
      <c r="C37" s="83"/>
      <c r="D37" s="74"/>
      <c r="E37" s="73"/>
      <c r="F37" s="73"/>
      <c r="G37" s="73"/>
    </row>
    <row r="38" spans="1:11">
      <c r="B38" s="75"/>
      <c r="C38" s="75"/>
      <c r="D38" s="76"/>
      <c r="E38" s="78"/>
      <c r="F38" s="78"/>
      <c r="G38" s="78"/>
    </row>
    <row r="39" spans="1:11">
      <c r="B39" s="75"/>
      <c r="C39" s="75"/>
      <c r="D39" s="76"/>
      <c r="E39" s="91" t="s">
        <v>109</v>
      </c>
      <c r="F39" s="78"/>
      <c r="G39" s="78" t="s">
        <v>110</v>
      </c>
      <c r="I39" s="55" t="s">
        <v>70</v>
      </c>
      <c r="K39" s="55" t="s">
        <v>111</v>
      </c>
    </row>
    <row r="40" spans="1:11">
      <c r="B40" s="75"/>
      <c r="C40" s="75"/>
      <c r="D40" s="76"/>
      <c r="E40" s="78"/>
      <c r="F40" s="78"/>
      <c r="G40" s="78"/>
      <c r="K40" s="55" t="s">
        <v>112</v>
      </c>
    </row>
    <row r="41" spans="1:11" s="72" customFormat="1" ht="15.75">
      <c r="A41" s="73"/>
      <c r="B41" s="73" t="s">
        <v>113</v>
      </c>
      <c r="C41" s="83"/>
      <c r="D41" s="74"/>
      <c r="E41" s="73"/>
      <c r="F41" s="73"/>
      <c r="G41" s="73"/>
    </row>
    <row r="42" spans="1:11">
      <c r="B42" s="75"/>
      <c r="C42" s="75"/>
      <c r="D42" s="76"/>
      <c r="E42" s="78"/>
      <c r="F42" s="78"/>
      <c r="G42" s="78"/>
    </row>
    <row r="43" spans="1:11">
      <c r="B43" s="75"/>
      <c r="C43" s="75"/>
      <c r="D43" s="76"/>
      <c r="E43" s="92" t="s">
        <v>114</v>
      </c>
      <c r="F43" s="78"/>
      <c r="G43" s="78" t="s">
        <v>115</v>
      </c>
      <c r="K43" s="55" t="s">
        <v>78</v>
      </c>
    </row>
    <row r="44" spans="1:11">
      <c r="B44" s="75"/>
      <c r="C44" s="75"/>
      <c r="D44" s="76"/>
      <c r="E44" s="93"/>
      <c r="F44" s="78"/>
      <c r="G44" s="78"/>
      <c r="K44" s="55" t="s">
        <v>116</v>
      </c>
    </row>
    <row r="45" spans="1:11">
      <c r="B45" s="75"/>
      <c r="C45" s="75"/>
      <c r="D45" s="76"/>
      <c r="E45" s="94" t="s">
        <v>117</v>
      </c>
      <c r="F45" s="78"/>
      <c r="G45" s="78" t="s">
        <v>118</v>
      </c>
      <c r="K45" s="55" t="s">
        <v>82</v>
      </c>
    </row>
    <row r="46" spans="1:11">
      <c r="B46" s="75"/>
      <c r="C46" s="75"/>
      <c r="D46" s="76"/>
      <c r="E46" s="93"/>
      <c r="F46" s="78"/>
      <c r="G46" s="78"/>
      <c r="K46" s="55" t="s">
        <v>119</v>
      </c>
    </row>
    <row r="47" spans="1:11">
      <c r="B47" s="75"/>
      <c r="C47" s="75"/>
      <c r="D47" s="76"/>
      <c r="E47" s="95" t="s">
        <v>120</v>
      </c>
      <c r="F47" s="78"/>
      <c r="G47" s="78" t="s">
        <v>121</v>
      </c>
      <c r="K47" s="55" t="s">
        <v>122</v>
      </c>
    </row>
    <row r="48" spans="1:11">
      <c r="B48" s="75"/>
      <c r="C48" s="75"/>
      <c r="D48" s="76"/>
      <c r="E48" s="93"/>
      <c r="F48" s="78"/>
      <c r="G48" s="78"/>
      <c r="K48" s="55" t="s">
        <v>123</v>
      </c>
    </row>
    <row r="49" spans="1:26">
      <c r="B49" s="75"/>
      <c r="C49" s="75"/>
      <c r="D49" s="76"/>
      <c r="E49" s="96" t="s">
        <v>124</v>
      </c>
      <c r="F49" s="78"/>
      <c r="G49" s="78" t="s">
        <v>125</v>
      </c>
      <c r="K49" s="55" t="s">
        <v>126</v>
      </c>
    </row>
    <row r="50" spans="1:26">
      <c r="B50" s="75"/>
      <c r="C50" s="75"/>
      <c r="D50" s="76"/>
      <c r="E50" s="93"/>
      <c r="F50" s="78"/>
      <c r="G50" s="78"/>
      <c r="K50" s="97" t="s">
        <v>127</v>
      </c>
    </row>
    <row r="51" spans="1:26">
      <c r="B51" s="79"/>
      <c r="C51" s="79"/>
      <c r="D51" s="79"/>
      <c r="E51" s="98" t="s">
        <v>128</v>
      </c>
      <c r="F51" s="79"/>
      <c r="G51" s="79" t="s">
        <v>129</v>
      </c>
      <c r="K51" s="55" t="s">
        <v>130</v>
      </c>
    </row>
    <row r="52" spans="1:26">
      <c r="B52" s="79"/>
      <c r="C52" s="79"/>
      <c r="D52" s="79"/>
      <c r="E52" s="93"/>
      <c r="F52" s="79"/>
      <c r="G52" s="79"/>
      <c r="K52" s="97" t="s">
        <v>131</v>
      </c>
    </row>
    <row r="53" spans="1:26">
      <c r="B53" s="79"/>
      <c r="C53" s="79"/>
      <c r="D53" s="79"/>
      <c r="E53" s="99" t="s">
        <v>132</v>
      </c>
      <c r="F53" s="79"/>
      <c r="G53" s="79" t="s">
        <v>42</v>
      </c>
      <c r="K53" s="55" t="s">
        <v>133</v>
      </c>
    </row>
    <row r="54" spans="1:26">
      <c r="K54" s="97" t="s">
        <v>134</v>
      </c>
    </row>
    <row r="55" spans="1:26">
      <c r="K55" s="97"/>
    </row>
    <row r="56" spans="1:26" s="29" customFormat="1">
      <c r="A56" s="113" t="s">
        <v>31</v>
      </c>
      <c r="B56" s="113"/>
      <c r="C56" s="113"/>
      <c r="D56" s="113"/>
      <c r="E56" s="113"/>
      <c r="F56" s="113"/>
      <c r="G56" s="113"/>
      <c r="H56" s="113"/>
      <c r="I56" s="113"/>
      <c r="J56" s="113"/>
      <c r="K56" s="113"/>
      <c r="L56" s="113"/>
      <c r="M56" s="113"/>
      <c r="N56" s="113"/>
      <c r="O56" s="113"/>
      <c r="P56" s="113"/>
      <c r="Q56" s="113"/>
      <c r="R56" s="113"/>
      <c r="S56" s="113"/>
      <c r="T56" s="113"/>
      <c r="U56" s="113"/>
      <c r="V56" s="113"/>
      <c r="W56" s="113"/>
      <c r="X56" s="113"/>
      <c r="Y56" s="113"/>
      <c r="Z56" s="113"/>
    </row>
    <row r="57" spans="1:26"/>
    <row r="58" spans="1:26"/>
    <row r="59" spans="1:26"/>
  </sheetData>
  <conditionalFormatting sqref="E28">
    <cfRule type="cellIs" dxfId="1" priority="1" stopIfTrue="1" operator="notEqual">
      <formula>0</formula>
    </cfRule>
    <cfRule type="cellIs" dxfId="0" priority="2" stopIfTrue="1" operator="equal">
      <formula>""</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E1A8D-D6B0-4D27-985D-ED1F5871CEC6}">
  <sheetPr codeName="Sheet5">
    <tabColor rgb="FFCCCCCE"/>
  </sheetPr>
  <dimension ref="A1:W97"/>
  <sheetViews>
    <sheetView zoomScaleNormal="100" workbookViewId="0">
      <selection activeCell="E30" sqref="E30"/>
    </sheetView>
  </sheetViews>
  <sheetFormatPr defaultColWidth="0" defaultRowHeight="14.25" customHeight="1" zeroHeight="1"/>
  <cols>
    <col min="1" max="1" width="10.28515625" style="114" customWidth="1"/>
    <col min="2" max="2" width="5.85546875" style="114" customWidth="1"/>
    <col min="3" max="3" width="9.28515625" style="114" bestFit="1" customWidth="1"/>
    <col min="4" max="4" width="31.7109375" style="114" bestFit="1" customWidth="1"/>
    <col min="5" max="5" width="46" style="114" customWidth="1"/>
    <col min="6" max="6" width="29" style="114" customWidth="1"/>
    <col min="7" max="7" width="20.85546875" style="114" customWidth="1"/>
    <col min="8" max="8" width="10.28515625" style="114" customWidth="1"/>
    <col min="9" max="11" width="7.5703125" style="114" customWidth="1"/>
    <col min="12" max="16384" width="10.28515625" style="114" hidden="1"/>
  </cols>
  <sheetData>
    <row r="1" spans="1:11" s="104" customFormat="1" ht="31.5">
      <c r="A1" s="102" t="e">
        <f ca="1" xml:space="preserve"> RIGHT(CELL("filename", $A$1), LEN(CELL("filename", $A$1)) - SEARCH("]", CELL("filename", $A$1)))</f>
        <v>#VALUE!</v>
      </c>
      <c r="B1" s="103"/>
      <c r="C1" s="103"/>
      <c r="D1" s="103"/>
      <c r="E1" s="103"/>
      <c r="F1" s="103"/>
      <c r="G1" s="103"/>
      <c r="H1" s="103"/>
      <c r="I1" s="103"/>
      <c r="J1" s="103"/>
      <c r="K1" s="103"/>
    </row>
    <row r="2" spans="1:11"/>
    <row r="3" spans="1:11"/>
    <row r="4" spans="1:11" s="118" customFormat="1" ht="18.75">
      <c r="A4" s="105" t="s">
        <v>135</v>
      </c>
      <c r="B4" s="105"/>
      <c r="C4" s="105"/>
      <c r="D4" s="115"/>
      <c r="E4" s="116"/>
      <c r="F4" s="117"/>
      <c r="G4" s="117"/>
      <c r="H4" s="117"/>
      <c r="I4" s="117"/>
      <c r="J4" s="117"/>
      <c r="K4" s="117"/>
    </row>
    <row r="5" spans="1:11" s="104" customFormat="1" ht="12.75">
      <c r="B5" s="122"/>
    </row>
    <row r="6" spans="1:11">
      <c r="B6" s="107" t="s">
        <v>136</v>
      </c>
      <c r="C6" s="107" t="s">
        <v>137</v>
      </c>
      <c r="D6" s="107" t="s">
        <v>138</v>
      </c>
      <c r="E6" s="107" t="s">
        <v>139</v>
      </c>
      <c r="F6" s="107" t="s">
        <v>140</v>
      </c>
      <c r="G6" s="107" t="s">
        <v>141</v>
      </c>
    </row>
    <row r="7" spans="1:11" s="123" customFormat="1" ht="25.5">
      <c r="B7" s="119">
        <v>1</v>
      </c>
      <c r="C7" s="139" t="e">
        <f ca="1">Inputs!$A$1</f>
        <v>#VALUE!</v>
      </c>
      <c r="D7" s="139" t="str">
        <f>Inputs!B5</f>
        <v>Annual C-MeX scores</v>
      </c>
      <c r="E7" s="120" t="s">
        <v>142</v>
      </c>
      <c r="F7" s="126" t="s">
        <v>143</v>
      </c>
      <c r="G7" s="121" t="s">
        <v>144</v>
      </c>
    </row>
    <row r="8" spans="1:11" ht="25.5">
      <c r="B8" s="119">
        <v>2</v>
      </c>
      <c r="C8" s="139" t="e">
        <f ca="1">Inputs!$A$1</f>
        <v>#VALUE!</v>
      </c>
      <c r="D8" s="139" t="str">
        <f>Inputs!E30</f>
        <v>UKCSI all -sector average</v>
      </c>
      <c r="E8" s="121" t="s">
        <v>145</v>
      </c>
      <c r="F8" s="121" t="s">
        <v>146</v>
      </c>
      <c r="G8" s="121" t="s">
        <v>147</v>
      </c>
    </row>
    <row r="9" spans="1:11" ht="25.5">
      <c r="B9" s="124">
        <v>3</v>
      </c>
      <c r="C9" s="139" t="e">
        <f ca="1">Inputs!$A$1</f>
        <v>#VALUE!</v>
      </c>
      <c r="D9" s="139" t="str">
        <f>Inputs!E31</f>
        <v>Average of water company UKCSI scores</v>
      </c>
      <c r="E9" s="121" t="s">
        <v>148</v>
      </c>
      <c r="F9" s="121" t="s">
        <v>146</v>
      </c>
      <c r="G9" s="121" t="s">
        <v>147</v>
      </c>
    </row>
    <row r="10" spans="1:11" ht="25.5">
      <c r="B10" s="124">
        <v>4</v>
      </c>
      <c r="C10" s="139" t="e">
        <f ca="1">Inputs!$A$1</f>
        <v>#VALUE!</v>
      </c>
      <c r="D10" s="139" t="str">
        <f>Inputs!E32</f>
        <v>Standard Deviation of water company UKCSI scores</v>
      </c>
      <c r="E10" s="121" t="s">
        <v>149</v>
      </c>
      <c r="F10" s="121" t="s">
        <v>146</v>
      </c>
      <c r="G10" s="121" t="s">
        <v>147</v>
      </c>
    </row>
    <row r="11" spans="1:11">
      <c r="B11" s="124">
        <v>5</v>
      </c>
      <c r="C11" s="139" t="e">
        <f ca="1">Inputs!$A$1</f>
        <v>#VALUE!</v>
      </c>
      <c r="D11" s="139" t="str">
        <f>Inputs!B36</f>
        <v>ODI rates</v>
      </c>
      <c r="E11" s="121" t="s">
        <v>150</v>
      </c>
      <c r="F11" s="126" t="s">
        <v>151</v>
      </c>
      <c r="G11" s="137" t="s">
        <v>152</v>
      </c>
    </row>
    <row r="12" spans="1:11" ht="25.5">
      <c r="B12" s="124">
        <v>6</v>
      </c>
      <c r="C12" s="139" t="e">
        <f ca="1">Inputs!$A$1</f>
        <v>#VALUE!</v>
      </c>
      <c r="D12" s="139" t="str">
        <f>Inputs!B58</f>
        <v>Regulatory equity (RE)</v>
      </c>
      <c r="E12" s="121" t="s">
        <v>153</v>
      </c>
      <c r="F12" s="126" t="s">
        <v>154</v>
      </c>
      <c r="G12" s="137" t="s">
        <v>152</v>
      </c>
    </row>
    <row r="13" spans="1:11" ht="25.5">
      <c r="B13" s="124">
        <v>7</v>
      </c>
      <c r="C13" s="139" t="e">
        <f ca="1">Inputs!$A$1</f>
        <v>#VALUE!</v>
      </c>
      <c r="D13" s="139" t="str">
        <f>Inputs!E87</f>
        <v>Cap</v>
      </c>
      <c r="E13" s="121" t="s">
        <v>155</v>
      </c>
      <c r="F13" s="125" t="s">
        <v>156</v>
      </c>
      <c r="G13" s="121" t="s">
        <v>157</v>
      </c>
    </row>
    <row r="14" spans="1:11" ht="25.5">
      <c r="B14" s="124">
        <v>8</v>
      </c>
      <c r="C14" s="139" t="e">
        <f ca="1">Inputs!$A$1</f>
        <v>#VALUE!</v>
      </c>
      <c r="D14" s="139" t="str">
        <f>Inputs!E88</f>
        <v>Collar</v>
      </c>
      <c r="E14" s="121" t="s">
        <v>158</v>
      </c>
      <c r="F14" s="125" t="s">
        <v>156</v>
      </c>
      <c r="G14" s="121" t="s">
        <v>157</v>
      </c>
    </row>
    <row r="15" spans="1:11" ht="25.5">
      <c r="B15" s="124">
        <v>9</v>
      </c>
      <c r="C15" s="139" t="e">
        <f ca="1">Inputs!$A$1</f>
        <v>#VALUE!</v>
      </c>
      <c r="D15" s="139" t="str">
        <f>Inputs!B90</f>
        <v>Constant PCL adjustment factor (Y)</v>
      </c>
      <c r="E15" s="125" t="s">
        <v>159</v>
      </c>
      <c r="F15" s="125" t="s">
        <v>156</v>
      </c>
      <c r="G15" s="121" t="s">
        <v>147</v>
      </c>
    </row>
    <row r="16" spans="1:11">
      <c r="B16" s="104"/>
      <c r="C16" s="104"/>
      <c r="E16" s="104"/>
      <c r="F16" s="104"/>
      <c r="G16" s="104"/>
    </row>
    <row r="17" spans="1:23">
      <c r="B17" s="104"/>
      <c r="C17" s="104"/>
      <c r="E17" s="104"/>
      <c r="F17" s="104"/>
      <c r="G17" s="104"/>
    </row>
    <row r="18" spans="1:23">
      <c r="B18" s="135" t="s">
        <v>136</v>
      </c>
      <c r="C18" s="135" t="s">
        <v>137</v>
      </c>
      <c r="D18" s="135" t="s">
        <v>160</v>
      </c>
      <c r="E18" s="135" t="s">
        <v>139</v>
      </c>
      <c r="F18" s="135" t="s">
        <v>161</v>
      </c>
      <c r="G18" s="135" t="s">
        <v>141</v>
      </c>
    </row>
    <row r="19" spans="1:23" ht="38.25">
      <c r="B19" s="136">
        <v>1</v>
      </c>
      <c r="C19" s="139" t="e">
        <f ca="1">Outputs!$A$1</f>
        <v>#VALUE!</v>
      </c>
      <c r="D19" s="139" t="str">
        <f>Outputs!B5</f>
        <v>Total performance payments - pre ASM</v>
      </c>
      <c r="E19" s="138" t="s">
        <v>162</v>
      </c>
      <c r="F19" s="137" t="s">
        <v>163</v>
      </c>
      <c r="G19" s="137" t="s">
        <v>152</v>
      </c>
    </row>
    <row r="20" spans="1:23" ht="25.5">
      <c r="B20" s="136">
        <v>2</v>
      </c>
      <c r="C20" s="139" t="e">
        <f ca="1">Outputs!$A$1</f>
        <v>#VALUE!</v>
      </c>
      <c r="D20" s="139" t="str">
        <f>Outputs!B24</f>
        <v>Regulatory equity (RE)</v>
      </c>
      <c r="E20" s="138" t="s">
        <v>164</v>
      </c>
      <c r="F20" s="137" t="s">
        <v>62</v>
      </c>
      <c r="G20" s="137" t="s">
        <v>152</v>
      </c>
    </row>
    <row r="21" spans="1:23">
      <c r="B21" s="136">
        <v>3</v>
      </c>
      <c r="C21" s="139" t="e">
        <f ca="1">Outputs!$A$1</f>
        <v>#VALUE!</v>
      </c>
      <c r="D21" s="139" t="str">
        <f>Outputs!B43</f>
        <v>Payments in % RE terms - pre ASM</v>
      </c>
      <c r="E21" s="138" t="s">
        <v>165</v>
      </c>
      <c r="F21" s="137" t="s">
        <v>62</v>
      </c>
      <c r="G21" s="137" t="s">
        <v>152</v>
      </c>
    </row>
    <row r="22" spans="1:23">
      <c r="B22" s="104"/>
      <c r="C22" s="104"/>
      <c r="E22" s="104"/>
      <c r="F22" s="104"/>
      <c r="G22" s="104"/>
    </row>
    <row r="23" spans="1:23">
      <c r="B23" s="104"/>
      <c r="C23" s="104"/>
      <c r="D23" s="104"/>
      <c r="E23" s="104"/>
      <c r="F23" s="104"/>
      <c r="G23" s="104"/>
    </row>
    <row r="24" spans="1:23">
      <c r="A24" s="113" t="s">
        <v>31</v>
      </c>
      <c r="B24" s="113"/>
      <c r="C24" s="113"/>
      <c r="D24" s="113"/>
      <c r="E24" s="113"/>
      <c r="F24" s="113"/>
      <c r="G24" s="113"/>
      <c r="H24" s="113"/>
      <c r="I24" s="113"/>
      <c r="J24" s="113"/>
      <c r="K24" s="113"/>
      <c r="L24" s="113"/>
      <c r="M24" s="113"/>
      <c r="N24" s="113"/>
      <c r="O24" s="113"/>
      <c r="P24" s="113"/>
      <c r="Q24" s="113"/>
      <c r="R24" s="113"/>
      <c r="S24" s="113"/>
      <c r="T24" s="113"/>
      <c r="U24" s="113"/>
      <c r="V24" s="113"/>
      <c r="W24" s="113"/>
    </row>
    <row r="25" spans="1:23"/>
    <row r="26" spans="1:23"/>
    <row r="27" spans="1:23"/>
    <row r="28" spans="1:23" ht="14.25" customHeight="1"/>
    <row r="29" spans="1:23" ht="14.25" customHeight="1"/>
    <row r="30" spans="1:23" ht="14.25" customHeight="1"/>
    <row r="31" spans="1:23" ht="14.25" customHeight="1"/>
    <row r="32" spans="1:2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14E7-37D6-4F32-A732-D6F00A4BA9E1}">
  <sheetPr codeName="Sheet4">
    <tabColor rgb="FFCCCCCE"/>
  </sheetPr>
  <dimension ref="A1:W19"/>
  <sheetViews>
    <sheetView workbookViewId="0">
      <selection activeCell="E12" sqref="E12"/>
    </sheetView>
  </sheetViews>
  <sheetFormatPr defaultColWidth="0" defaultRowHeight="12.75" customHeight="1" zeroHeight="1"/>
  <cols>
    <col min="1" max="1" width="21.5703125" style="104" customWidth="1"/>
    <col min="2" max="2" width="11" style="104" customWidth="1"/>
    <col min="3" max="3" width="47" style="104" customWidth="1"/>
    <col min="4" max="4" width="65.5703125" style="104" customWidth="1"/>
    <col min="5" max="5" width="45.140625" style="104" customWidth="1"/>
    <col min="6" max="6" width="10.28515625" style="104" customWidth="1"/>
    <col min="7" max="16384" width="10.28515625" style="104" hidden="1"/>
  </cols>
  <sheetData>
    <row r="1" spans="1:23" ht="31.5">
      <c r="A1" s="102" t="e">
        <f ca="1" xml:space="preserve"> RIGHT(CELL("filename", $A$1), LEN(CELL("filename", $A$1)) - SEARCH("]", CELL("filename", $A$1)))</f>
        <v>#VALUE!</v>
      </c>
      <c r="B1" s="103"/>
      <c r="C1" s="103"/>
      <c r="D1" s="103"/>
      <c r="E1" s="103"/>
      <c r="F1" s="103"/>
      <c r="G1" s="103"/>
      <c r="H1" s="103"/>
      <c r="I1" s="103"/>
      <c r="J1" s="103"/>
      <c r="K1" s="103"/>
    </row>
    <row r="2" spans="1:23"/>
    <row r="3" spans="1:23"/>
    <row r="4" spans="1:23" ht="18.75">
      <c r="A4" s="105" t="s">
        <v>135</v>
      </c>
      <c r="B4" s="106"/>
      <c r="C4" s="106"/>
      <c r="D4" s="106"/>
      <c r="E4" s="106"/>
      <c r="F4" s="106"/>
    </row>
    <row r="5" spans="1:23"/>
    <row r="6" spans="1:23">
      <c r="B6" s="104" t="s">
        <v>166</v>
      </c>
    </row>
    <row r="7" spans="1:23"/>
    <row r="8" spans="1:23">
      <c r="B8" s="107" t="s">
        <v>167</v>
      </c>
      <c r="C8" s="107" t="s">
        <v>168</v>
      </c>
      <c r="D8" s="107" t="s">
        <v>169</v>
      </c>
      <c r="E8" s="108" t="s">
        <v>170</v>
      </c>
    </row>
    <row r="9" spans="1:23" ht="45.75" customHeight="1">
      <c r="B9" s="109">
        <v>1</v>
      </c>
      <c r="C9" s="110" t="s">
        <v>171</v>
      </c>
      <c r="D9" s="110" t="s">
        <v>172</v>
      </c>
      <c r="E9" s="150" t="s">
        <v>173</v>
      </c>
    </row>
    <row r="10" spans="1:23" ht="25.5">
      <c r="B10" s="109">
        <v>2</v>
      </c>
      <c r="C10" s="110" t="s">
        <v>40</v>
      </c>
      <c r="D10" s="110" t="s">
        <v>174</v>
      </c>
      <c r="E10" s="149" t="s">
        <v>175</v>
      </c>
    </row>
    <row r="11" spans="1:23">
      <c r="B11" s="109">
        <v>3</v>
      </c>
      <c r="C11" s="110" t="s">
        <v>176</v>
      </c>
      <c r="D11" s="110" t="s">
        <v>177</v>
      </c>
      <c r="E11" s="129"/>
    </row>
    <row r="12" spans="1:23" ht="38.25">
      <c r="B12" s="109">
        <v>4</v>
      </c>
      <c r="C12" s="156" t="s">
        <v>178</v>
      </c>
      <c r="D12" s="110" t="s">
        <v>179</v>
      </c>
      <c r="E12" s="149" t="s">
        <v>180</v>
      </c>
    </row>
    <row r="13" spans="1:23" ht="14.25">
      <c r="D13" s="112"/>
    </row>
    <row r="14" spans="1:23" s="114" customFormat="1" ht="14.25">
      <c r="A14" s="113" t="s">
        <v>31</v>
      </c>
      <c r="B14" s="113"/>
      <c r="C14" s="113"/>
      <c r="D14" s="113"/>
      <c r="E14" s="113"/>
      <c r="F14" s="113"/>
      <c r="G14" s="113"/>
      <c r="H14" s="113"/>
      <c r="I14" s="113"/>
      <c r="J14" s="113"/>
      <c r="K14" s="113"/>
      <c r="L14" s="113"/>
      <c r="M14" s="113"/>
      <c r="N14" s="113"/>
      <c r="O14" s="113"/>
      <c r="P14" s="113"/>
      <c r="Q14" s="113"/>
      <c r="R14" s="113"/>
      <c r="S14" s="113"/>
      <c r="T14" s="113"/>
      <c r="U14" s="113"/>
      <c r="V14" s="113"/>
      <c r="W14" s="113"/>
    </row>
    <row r="15" spans="1:23">
      <c r="D15" s="111"/>
    </row>
    <row r="16" spans="1:23" ht="13.5" hidden="1" customHeight="1">
      <c r="D16" s="111"/>
    </row>
    <row r="17" spans="4:4" hidden="1">
      <c r="D17" s="111"/>
    </row>
    <row r="18" spans="4:4" ht="12.75" customHeight="1"/>
    <row r="19" spans="4:4" ht="12.75" customHeight="1"/>
  </sheetData>
  <hyperlinks>
    <hyperlink ref="E10" location="Inputs!A1" display="Inputs!A1" xr:uid="{8D8BD36C-1740-4DDD-A061-B0CB92FD6C8A}"/>
    <hyperlink ref="E9" location="'Inputs &amp; Outputs'!A1" display="'Inputs &amp; Outputs'!A1" xr:uid="{92A7D069-78BA-43B1-B848-184D2AFA2B0B}"/>
    <hyperlink ref="E12" location="F_Inputs!A1" display="-" xr:uid="{6AFB9A94-DD63-44E1-9DB5-7BCF53D26F4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G40"/>
  <sheetViews>
    <sheetView workbookViewId="0">
      <selection activeCell="G6" sqref="G6"/>
    </sheetView>
  </sheetViews>
  <sheetFormatPr defaultRowHeight="12.75"/>
  <cols>
    <col min="7" max="7" width="16.5703125" bestFit="1" customWidth="1"/>
  </cols>
  <sheetData>
    <row r="1" spans="1:7" ht="15">
      <c r="C1" s="152" t="s">
        <v>16</v>
      </c>
      <c r="E1" s="152" t="s">
        <v>181</v>
      </c>
    </row>
    <row r="2" spans="1:7" ht="15">
      <c r="A2" s="151" t="s">
        <v>182</v>
      </c>
      <c r="B2" s="151" t="s">
        <v>167</v>
      </c>
      <c r="C2" s="151" t="s">
        <v>183</v>
      </c>
      <c r="D2" s="151" t="s">
        <v>184</v>
      </c>
      <c r="E2" s="151" t="s">
        <v>185</v>
      </c>
      <c r="F2" s="151" t="s">
        <v>186</v>
      </c>
    </row>
    <row r="4" spans="1:7" ht="15">
      <c r="F4" s="151" t="s">
        <v>187</v>
      </c>
    </row>
    <row r="5" spans="1:7" ht="15">
      <c r="F5" s="151" t="s">
        <v>188</v>
      </c>
    </row>
    <row r="6" spans="1:7" ht="15">
      <c r="F6" s="151" t="s">
        <v>189</v>
      </c>
      <c r="G6" s="151" t="s">
        <v>190</v>
      </c>
    </row>
    <row r="7" spans="1:7">
      <c r="A7" t="s">
        <v>191</v>
      </c>
      <c r="B7" t="s">
        <v>192</v>
      </c>
      <c r="C7" t="s">
        <v>193</v>
      </c>
      <c r="D7" t="s">
        <v>194</v>
      </c>
      <c r="E7" t="s">
        <v>187</v>
      </c>
      <c r="F7" s="154">
        <v>1.27966</v>
      </c>
      <c r="G7" t="str">
        <f>A7&amp;B7</f>
        <v>ANHOUT7_036SOR_OFW_PR24</v>
      </c>
    </row>
    <row r="8" spans="1:7">
      <c r="A8" t="s">
        <v>191</v>
      </c>
      <c r="B8" t="s">
        <v>195</v>
      </c>
      <c r="C8" t="s">
        <v>196</v>
      </c>
      <c r="D8" t="s">
        <v>194</v>
      </c>
      <c r="E8" t="s">
        <v>187</v>
      </c>
      <c r="F8" s="154">
        <v>2.5144299999999999</v>
      </c>
      <c r="G8" t="str">
        <f t="shared" ref="G8:G40" si="0">A8&amp;B8</f>
        <v>ANHOUT7_035SOR_OFW_PR24</v>
      </c>
    </row>
    <row r="9" spans="1:7">
      <c r="A9" t="s">
        <v>197</v>
      </c>
      <c r="B9" t="s">
        <v>192</v>
      </c>
      <c r="C9" t="s">
        <v>193</v>
      </c>
      <c r="D9" t="s">
        <v>194</v>
      </c>
      <c r="E9" t="s">
        <v>187</v>
      </c>
      <c r="F9" s="154">
        <v>0.83606999999999998</v>
      </c>
      <c r="G9" t="str">
        <f t="shared" si="0"/>
        <v>WSHOUT7_036SOR_OFW_PR24</v>
      </c>
    </row>
    <row r="10" spans="1:7">
      <c r="A10" t="s">
        <v>197</v>
      </c>
      <c r="B10" t="s">
        <v>195</v>
      </c>
      <c r="C10" t="s">
        <v>196</v>
      </c>
      <c r="D10" t="s">
        <v>194</v>
      </c>
      <c r="E10" t="s">
        <v>187</v>
      </c>
      <c r="F10" s="154">
        <v>1.7703</v>
      </c>
      <c r="G10" t="str">
        <f t="shared" si="0"/>
        <v>WSHOUT7_035SOR_OFW_PR24</v>
      </c>
    </row>
    <row r="11" spans="1:7">
      <c r="A11" t="s">
        <v>198</v>
      </c>
      <c r="B11" t="s">
        <v>192</v>
      </c>
      <c r="C11" t="s">
        <v>193</v>
      </c>
      <c r="D11" t="s">
        <v>194</v>
      </c>
      <c r="E11" t="s">
        <v>187</v>
      </c>
      <c r="F11" s="154">
        <v>1.7770000000000001E-2</v>
      </c>
      <c r="G11" t="str">
        <f t="shared" si="0"/>
        <v>HDDOUT7_036SOR_OFW_PR24</v>
      </c>
    </row>
    <row r="12" spans="1:7">
      <c r="A12" t="s">
        <v>198</v>
      </c>
      <c r="B12" t="s">
        <v>195</v>
      </c>
      <c r="C12" t="s">
        <v>196</v>
      </c>
      <c r="D12" t="s">
        <v>194</v>
      </c>
      <c r="E12" t="s">
        <v>187</v>
      </c>
      <c r="F12" s="154">
        <v>3.764E-2</v>
      </c>
      <c r="G12" t="str">
        <f t="shared" si="0"/>
        <v>HDDOUT7_035SOR_OFW_PR24</v>
      </c>
    </row>
    <row r="13" spans="1:7">
      <c r="A13" t="s">
        <v>199</v>
      </c>
      <c r="B13" t="s">
        <v>192</v>
      </c>
      <c r="C13" t="s">
        <v>193</v>
      </c>
      <c r="D13" t="s">
        <v>194</v>
      </c>
      <c r="E13" t="s">
        <v>187</v>
      </c>
      <c r="F13" s="154">
        <v>0.67591999999999997</v>
      </c>
      <c r="G13" t="str">
        <f t="shared" si="0"/>
        <v>NESOUT7_036SOR_OFW_PR24</v>
      </c>
    </row>
    <row r="14" spans="1:7">
      <c r="A14" t="s">
        <v>199</v>
      </c>
      <c r="B14" t="s">
        <v>195</v>
      </c>
      <c r="C14" t="s">
        <v>196</v>
      </c>
      <c r="D14" t="s">
        <v>194</v>
      </c>
      <c r="E14" t="s">
        <v>187</v>
      </c>
      <c r="F14" s="154">
        <v>1.32813</v>
      </c>
      <c r="G14" t="str">
        <f t="shared" si="0"/>
        <v>NESOUT7_035SOR_OFW_PR24</v>
      </c>
    </row>
    <row r="15" spans="1:7">
      <c r="A15" t="s">
        <v>200</v>
      </c>
      <c r="B15" t="s">
        <v>192</v>
      </c>
      <c r="C15" t="s">
        <v>193</v>
      </c>
      <c r="D15" t="s">
        <v>194</v>
      </c>
      <c r="E15" t="s">
        <v>187</v>
      </c>
      <c r="F15" s="154">
        <v>1.5868199999999999</v>
      </c>
      <c r="G15" t="str">
        <f t="shared" si="0"/>
        <v>SVEOUT7_036SOR_OFW_PR24</v>
      </c>
    </row>
    <row r="16" spans="1:7">
      <c r="A16" t="s">
        <v>200</v>
      </c>
      <c r="B16" t="s">
        <v>195</v>
      </c>
      <c r="C16" t="s">
        <v>196</v>
      </c>
      <c r="D16" t="s">
        <v>194</v>
      </c>
      <c r="E16" t="s">
        <v>187</v>
      </c>
      <c r="F16" s="154">
        <v>3.3599199999999998</v>
      </c>
      <c r="G16" t="str">
        <f t="shared" si="0"/>
        <v>SVEOUT7_035SOR_OFW_PR24</v>
      </c>
    </row>
    <row r="17" spans="1:7">
      <c r="A17" t="s">
        <v>201</v>
      </c>
      <c r="B17" t="s">
        <v>192</v>
      </c>
      <c r="C17" t="s">
        <v>193</v>
      </c>
      <c r="D17" t="s">
        <v>194</v>
      </c>
      <c r="E17" t="s">
        <v>187</v>
      </c>
      <c r="F17" s="154">
        <v>0.51914000000000005</v>
      </c>
      <c r="G17" t="str">
        <f t="shared" si="0"/>
        <v>SWBOUT7_036SOR_OFW_PR24</v>
      </c>
    </row>
    <row r="18" spans="1:7">
      <c r="A18" t="s">
        <v>201</v>
      </c>
      <c r="B18" t="s">
        <v>195</v>
      </c>
      <c r="C18" t="s">
        <v>196</v>
      </c>
      <c r="D18" t="s">
        <v>194</v>
      </c>
      <c r="E18" t="s">
        <v>187</v>
      </c>
      <c r="F18" s="154">
        <v>1.0992200000000001</v>
      </c>
      <c r="G18" t="str">
        <f t="shared" si="0"/>
        <v>SWBOUT7_035SOR_OFW_PR24</v>
      </c>
    </row>
    <row r="19" spans="1:7">
      <c r="A19" t="s">
        <v>202</v>
      </c>
      <c r="B19" t="s">
        <v>192</v>
      </c>
      <c r="C19" t="s">
        <v>193</v>
      </c>
      <c r="D19" t="s">
        <v>194</v>
      </c>
      <c r="E19" t="s">
        <v>187</v>
      </c>
      <c r="F19" s="154">
        <v>0.89132</v>
      </c>
      <c r="G19" t="str">
        <f t="shared" si="0"/>
        <v>SRNOUT7_036SOR_OFW_PR24</v>
      </c>
    </row>
    <row r="20" spans="1:7">
      <c r="A20" t="s">
        <v>202</v>
      </c>
      <c r="B20" t="s">
        <v>195</v>
      </c>
      <c r="C20" t="s">
        <v>196</v>
      </c>
      <c r="D20" t="s">
        <v>194</v>
      </c>
      <c r="E20" t="s">
        <v>187</v>
      </c>
      <c r="F20" s="154">
        <v>1.7513799999999999</v>
      </c>
      <c r="G20" t="str">
        <f t="shared" si="0"/>
        <v>SRNOUT7_035SOR_OFW_PR24</v>
      </c>
    </row>
    <row r="21" spans="1:7">
      <c r="A21" t="s">
        <v>203</v>
      </c>
      <c r="B21" t="s">
        <v>192</v>
      </c>
      <c r="C21" t="s">
        <v>193</v>
      </c>
      <c r="D21" t="s">
        <v>194</v>
      </c>
      <c r="E21" t="s">
        <v>187</v>
      </c>
      <c r="F21" s="154">
        <v>2.1561599999999999</v>
      </c>
      <c r="G21" t="str">
        <f t="shared" si="0"/>
        <v>TMSOUT7_036SOR_OFW_PR24</v>
      </c>
    </row>
    <row r="22" spans="1:7">
      <c r="A22" t="s">
        <v>203</v>
      </c>
      <c r="B22" t="s">
        <v>195</v>
      </c>
      <c r="C22" t="s">
        <v>196</v>
      </c>
      <c r="D22" t="s">
        <v>194</v>
      </c>
      <c r="E22" t="s">
        <v>187</v>
      </c>
      <c r="F22" s="154">
        <v>4.5654599999999999</v>
      </c>
      <c r="G22" t="str">
        <f t="shared" si="0"/>
        <v>TMSOUT7_035SOR_OFW_PR24</v>
      </c>
    </row>
    <row r="23" spans="1:7">
      <c r="A23" t="s">
        <v>204</v>
      </c>
      <c r="B23" t="s">
        <v>192</v>
      </c>
      <c r="C23" t="s">
        <v>193</v>
      </c>
      <c r="D23" t="s">
        <v>194</v>
      </c>
      <c r="E23" t="s">
        <v>187</v>
      </c>
      <c r="F23" s="154">
        <v>1.6658200000000001</v>
      </c>
      <c r="G23" t="str">
        <f t="shared" si="0"/>
        <v>NWTOUT7_036SOR_OFW_PR24</v>
      </c>
    </row>
    <row r="24" spans="1:7">
      <c r="A24" t="s">
        <v>204</v>
      </c>
      <c r="B24" t="s">
        <v>195</v>
      </c>
      <c r="C24" t="s">
        <v>196</v>
      </c>
      <c r="D24" t="s">
        <v>194</v>
      </c>
      <c r="E24" t="s">
        <v>187</v>
      </c>
      <c r="F24" s="154">
        <v>3.5272000000000001</v>
      </c>
      <c r="G24" t="str">
        <f t="shared" si="0"/>
        <v>NWTOUT7_035SOR_OFW_PR24</v>
      </c>
    </row>
    <row r="25" spans="1:7">
      <c r="A25" t="s">
        <v>205</v>
      </c>
      <c r="B25" t="s">
        <v>192</v>
      </c>
      <c r="C25" t="s">
        <v>193</v>
      </c>
      <c r="D25" t="s">
        <v>194</v>
      </c>
      <c r="E25" t="s">
        <v>187</v>
      </c>
      <c r="F25" s="154">
        <v>0.49864000000000003</v>
      </c>
      <c r="G25" t="str">
        <f t="shared" si="0"/>
        <v>WSXOUT7_036SOR_OFW_PR24</v>
      </c>
    </row>
    <row r="26" spans="1:7">
      <c r="A26" t="s">
        <v>205</v>
      </c>
      <c r="B26" t="s">
        <v>195</v>
      </c>
      <c r="C26" t="s">
        <v>196</v>
      </c>
      <c r="D26" t="s">
        <v>194</v>
      </c>
      <c r="E26" t="s">
        <v>187</v>
      </c>
      <c r="F26" s="154">
        <v>0.97979000000000005</v>
      </c>
      <c r="G26" t="str">
        <f t="shared" si="0"/>
        <v>WSXOUT7_035SOR_OFW_PR24</v>
      </c>
    </row>
    <row r="27" spans="1:7">
      <c r="A27" t="s">
        <v>206</v>
      </c>
      <c r="B27" t="s">
        <v>192</v>
      </c>
      <c r="C27" t="s">
        <v>193</v>
      </c>
      <c r="D27" t="s">
        <v>194</v>
      </c>
      <c r="E27" t="s">
        <v>187</v>
      </c>
      <c r="F27" s="154">
        <v>1.03918</v>
      </c>
      <c r="G27" t="str">
        <f t="shared" si="0"/>
        <v>YKYOUT7_036SOR_OFW_PR24</v>
      </c>
    </row>
    <row r="28" spans="1:7">
      <c r="A28" t="s">
        <v>206</v>
      </c>
      <c r="B28" t="s">
        <v>195</v>
      </c>
      <c r="C28" t="s">
        <v>196</v>
      </c>
      <c r="D28" t="s">
        <v>194</v>
      </c>
      <c r="E28" t="s">
        <v>187</v>
      </c>
      <c r="F28" s="154">
        <v>2.2003499999999998</v>
      </c>
      <c r="G28" t="str">
        <f t="shared" si="0"/>
        <v>YKYOUT7_035SOR_OFW_PR24</v>
      </c>
    </row>
    <row r="29" spans="1:7">
      <c r="A29" t="s">
        <v>207</v>
      </c>
      <c r="B29" t="s">
        <v>192</v>
      </c>
      <c r="C29" t="s">
        <v>193</v>
      </c>
      <c r="D29" t="s">
        <v>194</v>
      </c>
      <c r="E29" t="s">
        <v>187</v>
      </c>
      <c r="F29" s="154">
        <v>0.20882999999999999</v>
      </c>
      <c r="G29" t="str">
        <f t="shared" si="0"/>
        <v>AFWOUT7_036SOR_OFW_PR24</v>
      </c>
    </row>
    <row r="30" spans="1:7">
      <c r="A30" t="s">
        <v>207</v>
      </c>
      <c r="B30" t="s">
        <v>195</v>
      </c>
      <c r="C30" t="s">
        <v>196</v>
      </c>
      <c r="D30" t="s">
        <v>194</v>
      </c>
      <c r="E30" t="s">
        <v>187</v>
      </c>
      <c r="F30" s="154">
        <v>0.44217000000000001</v>
      </c>
      <c r="G30" t="str">
        <f t="shared" si="0"/>
        <v>AFWOUT7_035SOR_OFW_PR24</v>
      </c>
    </row>
    <row r="31" spans="1:7">
      <c r="A31" t="s">
        <v>208</v>
      </c>
      <c r="B31" t="s">
        <v>192</v>
      </c>
      <c r="C31" t="s">
        <v>193</v>
      </c>
      <c r="D31" t="s">
        <v>194</v>
      </c>
      <c r="E31" t="s">
        <v>187</v>
      </c>
      <c r="F31" s="154">
        <v>7.1609999999999993E-2</v>
      </c>
      <c r="G31" t="str">
        <f t="shared" si="0"/>
        <v>BRLOUT7_036SOR_OFW_PR24</v>
      </c>
    </row>
    <row r="32" spans="1:7">
      <c r="A32" t="s">
        <v>208</v>
      </c>
      <c r="B32" t="s">
        <v>195</v>
      </c>
      <c r="C32" t="s">
        <v>196</v>
      </c>
      <c r="D32" t="s">
        <v>194</v>
      </c>
      <c r="E32" t="s">
        <v>187</v>
      </c>
      <c r="F32" s="154">
        <v>0.15162</v>
      </c>
      <c r="G32" t="str">
        <f t="shared" si="0"/>
        <v>BRLOUT7_035SOR_OFW_PR24</v>
      </c>
    </row>
    <row r="33" spans="1:7">
      <c r="A33" t="s">
        <v>209</v>
      </c>
      <c r="B33" t="s">
        <v>192</v>
      </c>
      <c r="C33" t="s">
        <v>193</v>
      </c>
      <c r="D33" t="s">
        <v>194</v>
      </c>
      <c r="E33" t="s">
        <v>187</v>
      </c>
      <c r="F33" s="154">
        <v>2.904E-2</v>
      </c>
      <c r="G33" t="str">
        <f t="shared" si="0"/>
        <v>PRTOUT7_036SOR_OFW_PR24</v>
      </c>
    </row>
    <row r="34" spans="1:7">
      <c r="A34" t="s">
        <v>209</v>
      </c>
      <c r="B34" t="s">
        <v>195</v>
      </c>
      <c r="C34" t="s">
        <v>196</v>
      </c>
      <c r="D34" t="s">
        <v>194</v>
      </c>
      <c r="E34" t="s">
        <v>187</v>
      </c>
      <c r="F34" s="154">
        <v>6.1499999999999999E-2</v>
      </c>
      <c r="G34" t="str">
        <f t="shared" si="0"/>
        <v>PRTOUT7_035SOR_OFW_PR24</v>
      </c>
    </row>
    <row r="35" spans="1:7">
      <c r="A35" t="s">
        <v>210</v>
      </c>
      <c r="B35" t="s">
        <v>192</v>
      </c>
      <c r="C35" t="s">
        <v>193</v>
      </c>
      <c r="D35" t="s">
        <v>194</v>
      </c>
      <c r="E35" t="s">
        <v>187</v>
      </c>
      <c r="F35" s="154">
        <v>0.19767999999999999</v>
      </c>
      <c r="G35" t="str">
        <f t="shared" si="0"/>
        <v>SEWOUT7_036SOR_OFW_PR24</v>
      </c>
    </row>
    <row r="36" spans="1:7">
      <c r="A36" t="s">
        <v>210</v>
      </c>
      <c r="B36" t="s">
        <v>195</v>
      </c>
      <c r="C36" t="s">
        <v>196</v>
      </c>
      <c r="D36" t="s">
        <v>194</v>
      </c>
      <c r="E36" t="s">
        <v>187</v>
      </c>
      <c r="F36" s="154">
        <v>0.38841999999999999</v>
      </c>
      <c r="G36" t="str">
        <f t="shared" si="0"/>
        <v>SEWOUT7_035SOR_OFW_PR24</v>
      </c>
    </row>
    <row r="37" spans="1:7">
      <c r="A37" t="s">
        <v>211</v>
      </c>
      <c r="B37" t="s">
        <v>192</v>
      </c>
      <c r="C37" t="s">
        <v>193</v>
      </c>
      <c r="D37" t="s">
        <v>194</v>
      </c>
      <c r="E37" t="s">
        <v>187</v>
      </c>
      <c r="F37" s="154">
        <v>6.4710000000000004E-2</v>
      </c>
      <c r="G37" t="str">
        <f t="shared" si="0"/>
        <v>SSCOUT7_036SOR_OFW_PR24</v>
      </c>
    </row>
    <row r="38" spans="1:7">
      <c r="A38" t="s">
        <v>211</v>
      </c>
      <c r="B38" t="s">
        <v>195</v>
      </c>
      <c r="C38" t="s">
        <v>196</v>
      </c>
      <c r="D38" t="s">
        <v>194</v>
      </c>
      <c r="E38" t="s">
        <v>187</v>
      </c>
      <c r="F38" s="154">
        <v>0.13703000000000001</v>
      </c>
      <c r="G38" t="str">
        <f t="shared" si="0"/>
        <v>SSCOUT7_035SOR_OFW_PR24</v>
      </c>
    </row>
    <row r="39" spans="1:7">
      <c r="A39" t="s">
        <v>212</v>
      </c>
      <c r="B39" t="s">
        <v>192</v>
      </c>
      <c r="C39" t="s">
        <v>193</v>
      </c>
      <c r="D39" t="s">
        <v>194</v>
      </c>
      <c r="E39" t="s">
        <v>187</v>
      </c>
      <c r="F39" s="154">
        <v>3.6260000000000001E-2</v>
      </c>
      <c r="G39" t="str">
        <f t="shared" si="0"/>
        <v>SESOUT7_036SOR_OFW_PR24</v>
      </c>
    </row>
    <row r="40" spans="1:7">
      <c r="A40" t="s">
        <v>212</v>
      </c>
      <c r="B40" t="s">
        <v>195</v>
      </c>
      <c r="C40" t="s">
        <v>196</v>
      </c>
      <c r="D40" t="s">
        <v>194</v>
      </c>
      <c r="E40" t="s">
        <v>187</v>
      </c>
      <c r="F40" s="154">
        <v>7.6770000000000005E-2</v>
      </c>
      <c r="G40" t="str">
        <f t="shared" si="0"/>
        <v>SESOUT7_035SOR_OFW_PR24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38DDB-0FEA-4C60-937B-A3ABA196E16D}">
  <sheetPr codeName="Sheet6">
    <tabColor rgb="FFFFDB8E"/>
    <pageSetUpPr fitToPage="1"/>
  </sheetPr>
  <dimension ref="A1:CC123"/>
  <sheetViews>
    <sheetView showGridLines="0" zoomScale="90" zoomScaleNormal="90" zoomScaleSheetLayoutView="100" workbookViewId="0">
      <pane ySplit="2" topLeftCell="A26" activePane="bottomLeft" state="frozen"/>
      <selection pane="bottomLeft" activeCell="F38" sqref="F38:F54"/>
      <selection activeCell="B31" sqref="B31"/>
    </sheetView>
  </sheetViews>
  <sheetFormatPr defaultColWidth="0" defaultRowHeight="12.75" zeroHeight="1"/>
  <cols>
    <col min="1" max="4" width="2.7109375" style="31" customWidth="1"/>
    <col min="5" max="5" width="60.7109375" style="31" customWidth="1"/>
    <col min="6" max="8" width="20.7109375" style="31" customWidth="1"/>
    <col min="9" max="9" width="2.7109375" style="31" customWidth="1"/>
    <col min="10" max="27" width="9.140625" style="31" customWidth="1"/>
    <col min="28" max="28" width="2.7109375" style="31" customWidth="1"/>
    <col min="29" max="81" width="0" style="31" hidden="1" customWidth="1"/>
    <col min="82" max="16384" width="9.140625" style="31" hidden="1"/>
  </cols>
  <sheetData>
    <row r="1" spans="1:16" s="13" customFormat="1" ht="31.5">
      <c r="A1" s="13" t="e">
        <f ca="1" xml:space="preserve"> RIGHT(CELL("filename", $A$1), LEN(CELL("filename", $A$1)) - SEARCH("]", CELL("filename", $A$1)))</f>
        <v>#VALUE!</v>
      </c>
      <c r="F1" s="101"/>
    </row>
    <row r="2" spans="1:16">
      <c r="F2" s="32"/>
      <c r="G2" s="32"/>
      <c r="H2" s="32"/>
    </row>
    <row r="3" spans="1:16" s="33" customFormat="1">
      <c r="A3" s="33" t="s">
        <v>213</v>
      </c>
    </row>
    <row r="4" spans="1:16" s="34" customFormat="1">
      <c r="A4" s="31"/>
      <c r="B4" s="31"/>
      <c r="C4" s="31"/>
      <c r="D4" s="31"/>
      <c r="E4" s="31"/>
      <c r="F4" s="31"/>
    </row>
    <row r="5" spans="1:16" s="34" customFormat="1" ht="15">
      <c r="A5" s="35"/>
      <c r="B5" s="36" t="s">
        <v>214</v>
      </c>
      <c r="C5" s="31"/>
      <c r="D5" s="31"/>
      <c r="E5" s="31"/>
      <c r="F5" s="31"/>
    </row>
    <row r="6" spans="1:16" s="34" customFormat="1">
      <c r="A6" s="31"/>
      <c r="B6" s="31"/>
      <c r="C6" s="37" t="s">
        <v>215</v>
      </c>
      <c r="D6" s="31"/>
      <c r="E6" s="31"/>
      <c r="F6" s="31"/>
    </row>
    <row r="7" spans="1:16" s="38" customFormat="1">
      <c r="C7" s="39"/>
      <c r="E7" s="55" t="s">
        <v>216</v>
      </c>
      <c r="F7" s="130">
        <v>0</v>
      </c>
      <c r="G7" s="44" t="s">
        <v>217</v>
      </c>
      <c r="H7" s="40"/>
    </row>
    <row r="8" spans="1:16" s="38" customFormat="1">
      <c r="C8" s="39"/>
      <c r="E8" s="55" t="s">
        <v>218</v>
      </c>
      <c r="F8" s="130">
        <v>0</v>
      </c>
      <c r="G8" s="44" t="s">
        <v>217</v>
      </c>
      <c r="H8" s="40"/>
    </row>
    <row r="9" spans="1:16" s="38" customFormat="1">
      <c r="C9" s="39"/>
      <c r="E9" s="55" t="s">
        <v>219</v>
      </c>
      <c r="F9" s="130">
        <v>0</v>
      </c>
      <c r="G9" s="44" t="s">
        <v>217</v>
      </c>
      <c r="H9" s="40"/>
    </row>
    <row r="10" spans="1:16" s="38" customFormat="1">
      <c r="C10" s="39"/>
      <c r="E10" s="55" t="s">
        <v>220</v>
      </c>
      <c r="F10" s="130">
        <v>0</v>
      </c>
      <c r="G10" s="44" t="s">
        <v>217</v>
      </c>
      <c r="H10" s="40"/>
    </row>
    <row r="11" spans="1:16" s="38" customFormat="1">
      <c r="C11" s="39"/>
      <c r="E11" s="55" t="s">
        <v>221</v>
      </c>
      <c r="F11" s="130">
        <v>0</v>
      </c>
      <c r="G11" s="44" t="s">
        <v>217</v>
      </c>
      <c r="H11" s="40"/>
    </row>
    <row r="12" spans="1:16" s="38" customFormat="1">
      <c r="C12" s="39"/>
      <c r="E12" s="55" t="s">
        <v>222</v>
      </c>
      <c r="F12" s="130">
        <v>0</v>
      </c>
      <c r="G12" s="44" t="s">
        <v>217</v>
      </c>
      <c r="H12" s="40"/>
    </row>
    <row r="13" spans="1:16" s="38" customFormat="1">
      <c r="C13" s="39"/>
      <c r="E13" s="55" t="s">
        <v>223</v>
      </c>
      <c r="F13" s="130">
        <v>0</v>
      </c>
      <c r="G13" s="44" t="s">
        <v>217</v>
      </c>
      <c r="H13" s="40"/>
      <c r="P13" s="41"/>
    </row>
    <row r="14" spans="1:16" s="38" customFormat="1">
      <c r="C14" s="39"/>
      <c r="E14" s="55" t="s">
        <v>224</v>
      </c>
      <c r="F14" s="130">
        <v>0</v>
      </c>
      <c r="G14" s="44" t="s">
        <v>217</v>
      </c>
      <c r="H14" s="40"/>
      <c r="P14" s="41"/>
    </row>
    <row r="15" spans="1:16" s="38" customFormat="1">
      <c r="C15" s="39"/>
      <c r="E15" s="55" t="s">
        <v>225</v>
      </c>
      <c r="F15" s="130">
        <v>0</v>
      </c>
      <c r="G15" s="44" t="s">
        <v>217</v>
      </c>
      <c r="H15" s="40"/>
      <c r="P15" s="41"/>
    </row>
    <row r="16" spans="1:16" s="38" customFormat="1">
      <c r="C16" s="39"/>
      <c r="E16" s="55" t="s">
        <v>226</v>
      </c>
      <c r="F16" s="130">
        <v>0</v>
      </c>
      <c r="G16" s="44" t="s">
        <v>217</v>
      </c>
      <c r="H16" s="40"/>
      <c r="K16" s="37"/>
      <c r="L16" s="37"/>
      <c r="M16" s="31"/>
      <c r="N16" s="31"/>
      <c r="O16" s="31"/>
      <c r="P16" s="41"/>
    </row>
    <row r="17" spans="1:81" s="38" customFormat="1">
      <c r="C17" s="39"/>
      <c r="E17" s="55" t="s">
        <v>227</v>
      </c>
      <c r="F17" s="130">
        <v>0</v>
      </c>
      <c r="G17" s="44" t="s">
        <v>217</v>
      </c>
      <c r="H17" s="40"/>
      <c r="K17" s="31"/>
      <c r="L17" s="31"/>
      <c r="M17" s="31"/>
      <c r="N17" s="31"/>
      <c r="O17" s="31"/>
      <c r="P17" s="42"/>
    </row>
    <row r="18" spans="1:81" s="38" customFormat="1">
      <c r="C18" s="39"/>
      <c r="E18" s="55" t="s">
        <v>228</v>
      </c>
      <c r="F18" s="130">
        <v>0</v>
      </c>
      <c r="G18" s="44" t="s">
        <v>217</v>
      </c>
      <c r="H18" s="40"/>
      <c r="K18" s="37"/>
      <c r="L18" s="37"/>
      <c r="M18" s="31"/>
      <c r="N18" s="31"/>
      <c r="O18" s="31"/>
      <c r="P18" s="42"/>
    </row>
    <row r="19" spans="1:81" s="38" customFormat="1">
      <c r="C19" s="39"/>
      <c r="E19" s="55" t="s">
        <v>229</v>
      </c>
      <c r="F19" s="130">
        <v>0</v>
      </c>
      <c r="G19" s="44" t="s">
        <v>217</v>
      </c>
      <c r="H19" s="40"/>
      <c r="K19" s="43"/>
      <c r="L19" s="43"/>
      <c r="M19" s="34"/>
      <c r="N19" s="34"/>
      <c r="P19" s="44"/>
    </row>
    <row r="20" spans="1:81" s="38" customFormat="1">
      <c r="C20" s="39"/>
      <c r="E20" s="55" t="s">
        <v>230</v>
      </c>
      <c r="F20" s="130">
        <v>0</v>
      </c>
      <c r="G20" s="44" t="s">
        <v>217</v>
      </c>
      <c r="H20" s="40"/>
      <c r="K20" s="31"/>
      <c r="L20" s="31"/>
      <c r="M20" s="31"/>
      <c r="N20" s="31"/>
      <c r="O20" s="31"/>
      <c r="P20" s="31"/>
    </row>
    <row r="21" spans="1:81" s="38" customFormat="1">
      <c r="C21" s="39"/>
      <c r="E21" s="55" t="s">
        <v>231</v>
      </c>
      <c r="F21" s="130">
        <v>0</v>
      </c>
      <c r="G21" s="44" t="s">
        <v>217</v>
      </c>
      <c r="H21" s="40"/>
    </row>
    <row r="22" spans="1:81" s="38" customFormat="1">
      <c r="C22" s="39"/>
      <c r="E22" s="55" t="s">
        <v>232</v>
      </c>
      <c r="F22" s="130">
        <v>0</v>
      </c>
      <c r="G22" s="44" t="s">
        <v>217</v>
      </c>
      <c r="H22" s="40"/>
    </row>
    <row r="23" spans="1:81" s="38" customFormat="1">
      <c r="C23" s="39"/>
      <c r="E23" s="55" t="s">
        <v>233</v>
      </c>
      <c r="F23" s="130">
        <v>0</v>
      </c>
      <c r="G23" s="44" t="s">
        <v>217</v>
      </c>
      <c r="H23" s="40"/>
    </row>
    <row r="24" spans="1:81">
      <c r="C24" s="37"/>
      <c r="G24" s="45"/>
      <c r="H24" s="46"/>
    </row>
    <row r="25" spans="1:81">
      <c r="C25" s="37"/>
      <c r="E25" s="31" t="s">
        <v>234</v>
      </c>
      <c r="F25" s="47">
        <f>AVERAGE(F7:F23)</f>
        <v>0</v>
      </c>
      <c r="G25" s="44" t="s">
        <v>217</v>
      </c>
      <c r="H25" s="46"/>
    </row>
    <row r="26" spans="1:81">
      <c r="C26" s="37"/>
      <c r="E26" s="31" t="s">
        <v>235</v>
      </c>
      <c r="F26" s="47">
        <f>_xlfn.STDEV.P(F7:F23)</f>
        <v>0</v>
      </c>
      <c r="G26" s="44" t="s">
        <v>217</v>
      </c>
      <c r="H26" s="46"/>
    </row>
    <row r="27" spans="1:81"/>
    <row r="28" spans="1:81">
      <c r="A28" s="33" t="s">
        <v>236</v>
      </c>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row>
    <row r="29" spans="1:81">
      <c r="C29" s="37" t="s">
        <v>237</v>
      </c>
    </row>
    <row r="30" spans="1:81">
      <c r="C30" s="37"/>
      <c r="E30" s="34" t="s">
        <v>238</v>
      </c>
      <c r="F30" s="130">
        <v>0</v>
      </c>
      <c r="G30" s="44" t="s">
        <v>217</v>
      </c>
    </row>
    <row r="31" spans="1:81">
      <c r="C31" s="37"/>
      <c r="E31" s="34" t="s">
        <v>239</v>
      </c>
      <c r="F31" s="130">
        <v>0</v>
      </c>
      <c r="G31" s="44" t="s">
        <v>217</v>
      </c>
    </row>
    <row r="32" spans="1:81">
      <c r="C32" s="37"/>
      <c r="E32" s="34" t="s">
        <v>240</v>
      </c>
      <c r="F32" s="130">
        <v>0</v>
      </c>
      <c r="G32" s="44" t="s">
        <v>217</v>
      </c>
    </row>
    <row r="33" spans="1:33">
      <c r="E33" s="34"/>
      <c r="F33" s="34"/>
      <c r="G33" s="34"/>
    </row>
    <row r="34" spans="1:33">
      <c r="A34" s="33" t="s">
        <v>241</v>
      </c>
      <c r="B34" s="33"/>
      <c r="C34" s="33"/>
      <c r="D34" s="33"/>
      <c r="E34" s="127"/>
      <c r="F34" s="127"/>
      <c r="G34" s="127"/>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row>
    <row r="35" spans="1:33">
      <c r="E35" s="34"/>
      <c r="F35" s="34"/>
      <c r="G35" s="34"/>
    </row>
    <row r="36" spans="1:33">
      <c r="B36" s="36" t="s">
        <v>241</v>
      </c>
      <c r="E36" s="34"/>
      <c r="F36" s="34"/>
      <c r="G36" s="34"/>
    </row>
    <row r="37" spans="1:33">
      <c r="C37" s="37" t="s">
        <v>150</v>
      </c>
      <c r="E37" s="34"/>
      <c r="F37" s="34"/>
      <c r="G37" s="34"/>
    </row>
    <row r="38" spans="1:33">
      <c r="C38" s="155" t="s">
        <v>207</v>
      </c>
      <c r="D38" s="155" t="s">
        <v>195</v>
      </c>
      <c r="E38" s="55" t="str">
        <f>E7</f>
        <v>Affinity Water</v>
      </c>
      <c r="F38" s="130">
        <f>_xlfn.XLOOKUP($C38&amp;$D38,F_Inputs!$G$7:$G$40,F_Inputs!$F$7:$F$40)</f>
        <v>0.44217000000000001</v>
      </c>
      <c r="G38" s="44" t="s">
        <v>217</v>
      </c>
    </row>
    <row r="39" spans="1:33">
      <c r="C39" s="155" t="s">
        <v>191</v>
      </c>
      <c r="D39" s="155" t="s">
        <v>195</v>
      </c>
      <c r="E39" s="55" t="str">
        <f t="shared" ref="E39:E54" si="0">E8</f>
        <v>Anglian Water</v>
      </c>
      <c r="F39" s="130">
        <f>_xlfn.XLOOKUP($C39&amp;$D39,F_Inputs!$G$7:$G$40,F_Inputs!$F$7:$F$40)</f>
        <v>2.5144299999999999</v>
      </c>
      <c r="G39" s="44" t="s">
        <v>217</v>
      </c>
    </row>
    <row r="40" spans="1:33">
      <c r="C40" s="155" t="s">
        <v>208</v>
      </c>
      <c r="D40" s="155" t="s">
        <v>195</v>
      </c>
      <c r="E40" s="55" t="str">
        <f t="shared" si="0"/>
        <v>Bristol Water</v>
      </c>
      <c r="F40" s="130">
        <f>_xlfn.XLOOKUP($C40&amp;$D40,F_Inputs!$G$7:$G$40,F_Inputs!$F$7:$F$40)</f>
        <v>0.15162</v>
      </c>
      <c r="G40" s="44" t="s">
        <v>217</v>
      </c>
    </row>
    <row r="41" spans="1:33">
      <c r="C41" s="155" t="s">
        <v>197</v>
      </c>
      <c r="D41" s="155" t="s">
        <v>195</v>
      </c>
      <c r="E41" s="55" t="str">
        <f t="shared" si="0"/>
        <v>Dŵr Cymru</v>
      </c>
      <c r="F41" s="130">
        <f>_xlfn.XLOOKUP($C41&amp;$D41,F_Inputs!$G$7:$G$40,F_Inputs!$F$7:$F$40)</f>
        <v>1.7703</v>
      </c>
      <c r="G41" s="44" t="s">
        <v>217</v>
      </c>
    </row>
    <row r="42" spans="1:33">
      <c r="C42" s="155" t="s">
        <v>198</v>
      </c>
      <c r="D42" s="155" t="s">
        <v>195</v>
      </c>
      <c r="E42" s="55" t="str">
        <f t="shared" si="0"/>
        <v>Hafren Dyfrdwy</v>
      </c>
      <c r="F42" s="130">
        <f>_xlfn.XLOOKUP($C42&amp;$D42,F_Inputs!$G$7:$G$40,F_Inputs!$F$7:$F$40)</f>
        <v>3.764E-2</v>
      </c>
      <c r="G42" s="44" t="s">
        <v>217</v>
      </c>
    </row>
    <row r="43" spans="1:33">
      <c r="C43" s="155" t="s">
        <v>199</v>
      </c>
      <c r="D43" s="155" t="s">
        <v>195</v>
      </c>
      <c r="E43" s="55" t="str">
        <f t="shared" si="0"/>
        <v>Northumbrian Water</v>
      </c>
      <c r="F43" s="130">
        <f>_xlfn.XLOOKUP($C43&amp;$D43,F_Inputs!$G$7:$G$40,F_Inputs!$F$7:$F$40)</f>
        <v>1.32813</v>
      </c>
      <c r="G43" s="44" t="s">
        <v>217</v>
      </c>
    </row>
    <row r="44" spans="1:33">
      <c r="C44" s="155" t="s">
        <v>209</v>
      </c>
      <c r="D44" s="155" t="s">
        <v>195</v>
      </c>
      <c r="E44" s="55" t="str">
        <f t="shared" si="0"/>
        <v>Portsmouth Water</v>
      </c>
      <c r="F44" s="130">
        <f>_xlfn.XLOOKUP($C44&amp;$D44,F_Inputs!$G$7:$G$40,F_Inputs!$F$7:$F$40)</f>
        <v>6.1499999999999999E-2</v>
      </c>
      <c r="G44" s="44" t="s">
        <v>217</v>
      </c>
    </row>
    <row r="45" spans="1:33">
      <c r="C45" s="155" t="s">
        <v>212</v>
      </c>
      <c r="D45" s="155" t="s">
        <v>195</v>
      </c>
      <c r="E45" s="55" t="str">
        <f t="shared" si="0"/>
        <v>SES Water</v>
      </c>
      <c r="F45" s="130">
        <f>_xlfn.XLOOKUP($C45&amp;$D45,F_Inputs!$G$7:$G$40,F_Inputs!$F$7:$F$40)</f>
        <v>7.6770000000000005E-2</v>
      </c>
      <c r="G45" s="44" t="s">
        <v>217</v>
      </c>
    </row>
    <row r="46" spans="1:33">
      <c r="C46" s="155" t="s">
        <v>200</v>
      </c>
      <c r="D46" s="155" t="s">
        <v>195</v>
      </c>
      <c r="E46" s="55" t="str">
        <f t="shared" si="0"/>
        <v>Severn Trent Water</v>
      </c>
      <c r="F46" s="130">
        <f>_xlfn.XLOOKUP($C46&amp;$D46,F_Inputs!$G$7:$G$40,F_Inputs!$F$7:$F$40)</f>
        <v>3.3599199999999998</v>
      </c>
      <c r="G46" s="44" t="s">
        <v>217</v>
      </c>
    </row>
    <row r="47" spans="1:33">
      <c r="C47" s="155" t="s">
        <v>210</v>
      </c>
      <c r="D47" s="155" t="s">
        <v>195</v>
      </c>
      <c r="E47" s="55" t="str">
        <f t="shared" si="0"/>
        <v>South East Water</v>
      </c>
      <c r="F47" s="130">
        <f>_xlfn.XLOOKUP($C47&amp;$D47,F_Inputs!$G$7:$G$40,F_Inputs!$F$7:$F$40)</f>
        <v>0.38841999999999999</v>
      </c>
      <c r="G47" s="44" t="s">
        <v>217</v>
      </c>
    </row>
    <row r="48" spans="1:33">
      <c r="C48" s="155" t="s">
        <v>211</v>
      </c>
      <c r="D48" s="155" t="s">
        <v>195</v>
      </c>
      <c r="E48" s="55" t="str">
        <f t="shared" si="0"/>
        <v>South Staffs Water</v>
      </c>
      <c r="F48" s="130">
        <f>_xlfn.XLOOKUP($C48&amp;$D48,F_Inputs!$G$7:$G$40,F_Inputs!$F$7:$F$40)</f>
        <v>0.13703000000000001</v>
      </c>
      <c r="G48" s="44" t="s">
        <v>217</v>
      </c>
    </row>
    <row r="49" spans="1:8">
      <c r="C49" s="155" t="s">
        <v>201</v>
      </c>
      <c r="D49" s="155" t="s">
        <v>195</v>
      </c>
      <c r="E49" s="55" t="str">
        <f t="shared" si="0"/>
        <v>South West Water</v>
      </c>
      <c r="F49" s="130">
        <f>_xlfn.XLOOKUP($C49&amp;$D49,F_Inputs!$G$7:$G$40,F_Inputs!$F$7:$F$40)</f>
        <v>1.0992200000000001</v>
      </c>
      <c r="G49" s="44" t="s">
        <v>217</v>
      </c>
    </row>
    <row r="50" spans="1:8">
      <c r="C50" s="155" t="s">
        <v>202</v>
      </c>
      <c r="D50" s="155" t="s">
        <v>195</v>
      </c>
      <c r="E50" s="55" t="str">
        <f t="shared" si="0"/>
        <v>Southern Water</v>
      </c>
      <c r="F50" s="130">
        <f>_xlfn.XLOOKUP($C50&amp;$D50,F_Inputs!$G$7:$G$40,F_Inputs!$F$7:$F$40)</f>
        <v>1.7513799999999999</v>
      </c>
      <c r="G50" s="44" t="s">
        <v>217</v>
      </c>
    </row>
    <row r="51" spans="1:8">
      <c r="C51" s="155" t="s">
        <v>203</v>
      </c>
      <c r="D51" s="155" t="s">
        <v>195</v>
      </c>
      <c r="E51" s="55" t="str">
        <f t="shared" si="0"/>
        <v>Thames Water</v>
      </c>
      <c r="F51" s="130">
        <f>_xlfn.XLOOKUP($C51&amp;$D51,F_Inputs!$G$7:$G$40,F_Inputs!$F$7:$F$40)</f>
        <v>4.5654599999999999</v>
      </c>
      <c r="G51" s="44" t="s">
        <v>217</v>
      </c>
    </row>
    <row r="52" spans="1:8">
      <c r="C52" s="155" t="s">
        <v>204</v>
      </c>
      <c r="D52" s="155" t="s">
        <v>195</v>
      </c>
      <c r="E52" s="55" t="str">
        <f t="shared" si="0"/>
        <v>United Utilities</v>
      </c>
      <c r="F52" s="130">
        <f>_xlfn.XLOOKUP($C52&amp;$D52,F_Inputs!$G$7:$G$40,F_Inputs!$F$7:$F$40)</f>
        <v>3.5272000000000001</v>
      </c>
      <c r="G52" s="44" t="s">
        <v>217</v>
      </c>
    </row>
    <row r="53" spans="1:8">
      <c r="C53" s="155" t="s">
        <v>205</v>
      </c>
      <c r="D53" s="155" t="s">
        <v>195</v>
      </c>
      <c r="E53" s="55" t="str">
        <f t="shared" si="0"/>
        <v>Wessex Water</v>
      </c>
      <c r="F53" s="130">
        <f>_xlfn.XLOOKUP($C53&amp;$D53,F_Inputs!$G$7:$G$40,F_Inputs!$F$7:$F$40)</f>
        <v>0.97979000000000005</v>
      </c>
      <c r="G53" s="44" t="s">
        <v>217</v>
      </c>
    </row>
    <row r="54" spans="1:8">
      <c r="C54" s="155" t="s">
        <v>206</v>
      </c>
      <c r="D54" s="155" t="s">
        <v>195</v>
      </c>
      <c r="E54" s="55" t="str">
        <f t="shared" si="0"/>
        <v>Yorkshire Water</v>
      </c>
      <c r="F54" s="130">
        <f>_xlfn.XLOOKUP($C54&amp;$D54,F_Inputs!$G$7:$G$40,F_Inputs!$F$7:$F$40)</f>
        <v>2.2003499999999998</v>
      </c>
      <c r="G54" s="44" t="s">
        <v>217</v>
      </c>
    </row>
    <row r="55" spans="1:8"/>
    <row r="56" spans="1:8" s="33" customFormat="1">
      <c r="A56" s="33" t="s">
        <v>242</v>
      </c>
    </row>
    <row r="57" spans="1:8"/>
    <row r="58" spans="1:8" ht="15">
      <c r="A58" s="35"/>
      <c r="B58" s="36" t="s">
        <v>243</v>
      </c>
      <c r="G58" s="34"/>
    </row>
    <row r="59" spans="1:8">
      <c r="C59" s="37" t="s">
        <v>164</v>
      </c>
      <c r="G59" s="34"/>
    </row>
    <row r="60" spans="1:8" s="38" customFormat="1">
      <c r="C60" s="39"/>
      <c r="E60" s="79" t="str">
        <f t="shared" ref="E60:E76" si="1">E7</f>
        <v>Affinity Water</v>
      </c>
      <c r="F60" s="130">
        <v>0</v>
      </c>
      <c r="G60" s="34" t="s">
        <v>152</v>
      </c>
      <c r="H60" s="40"/>
    </row>
    <row r="61" spans="1:8" s="38" customFormat="1">
      <c r="E61" s="79" t="str">
        <f t="shared" si="1"/>
        <v>Anglian Water</v>
      </c>
      <c r="F61" s="130">
        <v>0</v>
      </c>
      <c r="G61" s="34" t="s">
        <v>152</v>
      </c>
      <c r="H61" s="40"/>
    </row>
    <row r="62" spans="1:8" s="38" customFormat="1">
      <c r="E62" s="79" t="str">
        <f t="shared" si="1"/>
        <v>Bristol Water</v>
      </c>
      <c r="F62" s="130">
        <v>0</v>
      </c>
      <c r="G62" s="34" t="s">
        <v>152</v>
      </c>
      <c r="H62" s="40"/>
    </row>
    <row r="63" spans="1:8" s="38" customFormat="1">
      <c r="E63" s="79" t="str">
        <f t="shared" si="1"/>
        <v>Dŵr Cymru</v>
      </c>
      <c r="F63" s="130">
        <v>0</v>
      </c>
      <c r="G63" s="34" t="s">
        <v>152</v>
      </c>
      <c r="H63" s="40"/>
    </row>
    <row r="64" spans="1:8" s="38" customFormat="1">
      <c r="E64" s="79" t="str">
        <f t="shared" si="1"/>
        <v>Hafren Dyfrdwy</v>
      </c>
      <c r="F64" s="130">
        <v>0</v>
      </c>
      <c r="G64" s="34" t="s">
        <v>152</v>
      </c>
      <c r="H64" s="40"/>
    </row>
    <row r="65" spans="1:26" s="38" customFormat="1">
      <c r="E65" s="79" t="str">
        <f t="shared" si="1"/>
        <v>Northumbrian Water</v>
      </c>
      <c r="F65" s="130">
        <v>0</v>
      </c>
      <c r="G65" s="34" t="s">
        <v>152</v>
      </c>
      <c r="H65" s="40"/>
    </row>
    <row r="66" spans="1:26" s="38" customFormat="1">
      <c r="E66" s="79" t="str">
        <f t="shared" si="1"/>
        <v>Portsmouth Water</v>
      </c>
      <c r="F66" s="130">
        <v>0</v>
      </c>
      <c r="G66" s="34" t="s">
        <v>152</v>
      </c>
      <c r="H66" s="40"/>
    </row>
    <row r="67" spans="1:26" s="38" customFormat="1">
      <c r="E67" s="79" t="str">
        <f t="shared" si="1"/>
        <v>SES Water</v>
      </c>
      <c r="F67" s="130">
        <v>0</v>
      </c>
      <c r="G67" s="34" t="s">
        <v>152</v>
      </c>
      <c r="H67" s="40"/>
    </row>
    <row r="68" spans="1:26" s="38" customFormat="1">
      <c r="E68" s="79" t="str">
        <f t="shared" si="1"/>
        <v>Severn Trent Water</v>
      </c>
      <c r="F68" s="130">
        <v>0</v>
      </c>
      <c r="G68" s="34" t="s">
        <v>152</v>
      </c>
      <c r="H68" s="40"/>
    </row>
    <row r="69" spans="1:26" s="38" customFormat="1">
      <c r="E69" s="79" t="str">
        <f t="shared" si="1"/>
        <v>South East Water</v>
      </c>
      <c r="F69" s="130">
        <v>0</v>
      </c>
      <c r="G69" s="34" t="s">
        <v>152</v>
      </c>
      <c r="H69" s="40"/>
    </row>
    <row r="70" spans="1:26" s="38" customFormat="1">
      <c r="E70" s="79" t="str">
        <f t="shared" si="1"/>
        <v>South Staffs Water</v>
      </c>
      <c r="F70" s="130">
        <v>0</v>
      </c>
      <c r="G70" s="34" t="s">
        <v>152</v>
      </c>
      <c r="H70" s="40"/>
    </row>
    <row r="71" spans="1:26" s="38" customFormat="1">
      <c r="E71" s="79" t="str">
        <f t="shared" si="1"/>
        <v>South West Water</v>
      </c>
      <c r="F71" s="130">
        <v>0</v>
      </c>
      <c r="G71" s="34" t="s">
        <v>152</v>
      </c>
      <c r="H71" s="40"/>
    </row>
    <row r="72" spans="1:26" s="38" customFormat="1">
      <c r="E72" s="79" t="str">
        <f t="shared" si="1"/>
        <v>Southern Water</v>
      </c>
      <c r="F72" s="130">
        <v>0</v>
      </c>
      <c r="G72" s="34" t="s">
        <v>152</v>
      </c>
      <c r="H72" s="40"/>
    </row>
    <row r="73" spans="1:26" s="38" customFormat="1">
      <c r="E73" s="79" t="str">
        <f t="shared" si="1"/>
        <v>Thames Water</v>
      </c>
      <c r="F73" s="130">
        <v>0</v>
      </c>
      <c r="G73" s="34" t="s">
        <v>152</v>
      </c>
      <c r="H73" s="40"/>
    </row>
    <row r="74" spans="1:26" s="38" customFormat="1">
      <c r="E74" s="79" t="str">
        <f t="shared" si="1"/>
        <v>United Utilities</v>
      </c>
      <c r="F74" s="130">
        <v>0</v>
      </c>
      <c r="G74" s="34" t="s">
        <v>152</v>
      </c>
      <c r="H74" s="40"/>
    </row>
    <row r="75" spans="1:26" s="38" customFormat="1">
      <c r="E75" s="79" t="str">
        <f t="shared" si="1"/>
        <v>Wessex Water</v>
      </c>
      <c r="F75" s="130">
        <v>0</v>
      </c>
      <c r="G75" s="34" t="s">
        <v>152</v>
      </c>
      <c r="H75" s="40"/>
    </row>
    <row r="76" spans="1:26" s="38" customFormat="1">
      <c r="E76" s="79" t="str">
        <f t="shared" si="1"/>
        <v>Yorkshire Water</v>
      </c>
      <c r="F76" s="130">
        <v>0</v>
      </c>
      <c r="G76" s="34" t="s">
        <v>152</v>
      </c>
      <c r="H76" s="40"/>
    </row>
    <row r="77" spans="1:26"/>
    <row r="78" spans="1:26" s="33" customFormat="1">
      <c r="A78" s="33" t="s">
        <v>244</v>
      </c>
    </row>
    <row r="79" spans="1:26"/>
    <row r="80" spans="1:26" s="48" customFormat="1">
      <c r="E80" s="48" t="s">
        <v>245</v>
      </c>
      <c r="G80" s="48" t="s">
        <v>246</v>
      </c>
      <c r="J80" s="48" t="str">
        <f>Inputs!E7</f>
        <v>Affinity Water</v>
      </c>
      <c r="K80" s="48" t="str">
        <f>Inputs!E8</f>
        <v>Anglian Water</v>
      </c>
      <c r="L80" s="48" t="s">
        <v>219</v>
      </c>
      <c r="M80" s="48" t="str">
        <f>Inputs!E10</f>
        <v>Dŵr Cymru</v>
      </c>
      <c r="N80" s="48" t="str">
        <f>Inputs!E11</f>
        <v>Hafren Dyfrdwy</v>
      </c>
      <c r="O80" s="48" t="str">
        <f>Inputs!E12</f>
        <v>Northumbrian Water</v>
      </c>
      <c r="P80" s="48" t="str">
        <f>Inputs!E13</f>
        <v>Portsmouth Water</v>
      </c>
      <c r="Q80" s="48" t="str">
        <f>Inputs!E14</f>
        <v>SES Water</v>
      </c>
      <c r="R80" s="48" t="str">
        <f>Inputs!E15</f>
        <v>Severn Trent Water</v>
      </c>
      <c r="S80" s="48" t="str">
        <f>Inputs!E16</f>
        <v>South East Water</v>
      </c>
      <c r="T80" s="48" t="str">
        <f>Inputs!E17</f>
        <v>South Staffs Water</v>
      </c>
      <c r="U80" s="48" t="str">
        <f>Inputs!E18</f>
        <v>South West Water</v>
      </c>
      <c r="V80" s="48" t="str">
        <f>Inputs!E19</f>
        <v>Southern Water</v>
      </c>
      <c r="W80" s="48" t="str">
        <f>Inputs!E20</f>
        <v>Thames Water</v>
      </c>
      <c r="X80" s="48" t="str">
        <f>Inputs!E21</f>
        <v>United Utilities</v>
      </c>
      <c r="Y80" s="48" t="str">
        <f>Inputs!E22</f>
        <v>Wessex Water</v>
      </c>
      <c r="Z80" s="48" t="str">
        <f>Inputs!E23</f>
        <v>Yorkshire Water</v>
      </c>
    </row>
    <row r="81" spans="1:27" s="48" customFormat="1">
      <c r="E81" s="48" t="s">
        <v>247</v>
      </c>
      <c r="G81" s="48" t="s">
        <v>217</v>
      </c>
      <c r="J81" s="49">
        <f t="shared" ref="J81:Z81" si="2">INDEX($F$7:$F$23,MATCH(J$80,$E$7:$E$23,0))</f>
        <v>0</v>
      </c>
      <c r="K81" s="49">
        <f t="shared" si="2"/>
        <v>0</v>
      </c>
      <c r="L81" s="49">
        <f t="shared" si="2"/>
        <v>0</v>
      </c>
      <c r="M81" s="49">
        <f t="shared" si="2"/>
        <v>0</v>
      </c>
      <c r="N81" s="49">
        <f t="shared" si="2"/>
        <v>0</v>
      </c>
      <c r="O81" s="49">
        <f t="shared" si="2"/>
        <v>0</v>
      </c>
      <c r="P81" s="49">
        <f t="shared" si="2"/>
        <v>0</v>
      </c>
      <c r="Q81" s="49">
        <f t="shared" si="2"/>
        <v>0</v>
      </c>
      <c r="R81" s="49">
        <f t="shared" si="2"/>
        <v>0</v>
      </c>
      <c r="S81" s="49">
        <f t="shared" si="2"/>
        <v>0</v>
      </c>
      <c r="T81" s="49">
        <f t="shared" si="2"/>
        <v>0</v>
      </c>
      <c r="U81" s="49">
        <f t="shared" si="2"/>
        <v>0</v>
      </c>
      <c r="V81" s="49">
        <f t="shared" si="2"/>
        <v>0</v>
      </c>
      <c r="W81" s="49">
        <f t="shared" si="2"/>
        <v>0</v>
      </c>
      <c r="X81" s="49">
        <f t="shared" si="2"/>
        <v>0</v>
      </c>
      <c r="Y81" s="49">
        <f t="shared" si="2"/>
        <v>0</v>
      </c>
      <c r="Z81" s="49">
        <f t="shared" si="2"/>
        <v>0</v>
      </c>
    </row>
    <row r="82" spans="1:27" s="48" customFormat="1">
      <c r="E82" s="48" t="s">
        <v>243</v>
      </c>
      <c r="G82" s="48" t="s">
        <v>152</v>
      </c>
      <c r="J82" s="50">
        <f>INDEX($F$60:$F$76,MATCH(J$80,$E$60:$E$76,0))</f>
        <v>0</v>
      </c>
      <c r="K82" s="50">
        <f t="shared" ref="K82:Z82" si="3">INDEX($F$60:$F$76,MATCH(K$80,$E$60:$E$76,0))</f>
        <v>0</v>
      </c>
      <c r="L82" s="50">
        <f t="shared" si="3"/>
        <v>0</v>
      </c>
      <c r="M82" s="50">
        <f t="shared" si="3"/>
        <v>0</v>
      </c>
      <c r="N82" s="50">
        <f t="shared" si="3"/>
        <v>0</v>
      </c>
      <c r="O82" s="50">
        <f t="shared" si="3"/>
        <v>0</v>
      </c>
      <c r="P82" s="50">
        <f t="shared" si="3"/>
        <v>0</v>
      </c>
      <c r="Q82" s="50">
        <f t="shared" si="3"/>
        <v>0</v>
      </c>
      <c r="R82" s="50">
        <f t="shared" si="3"/>
        <v>0</v>
      </c>
      <c r="S82" s="50">
        <f t="shared" si="3"/>
        <v>0</v>
      </c>
      <c r="T82" s="50">
        <f t="shared" si="3"/>
        <v>0</v>
      </c>
      <c r="U82" s="50">
        <f t="shared" si="3"/>
        <v>0</v>
      </c>
      <c r="V82" s="50">
        <f t="shared" si="3"/>
        <v>0</v>
      </c>
      <c r="W82" s="50">
        <f t="shared" si="3"/>
        <v>0</v>
      </c>
      <c r="X82" s="50">
        <f t="shared" si="3"/>
        <v>0</v>
      </c>
      <c r="Y82" s="50">
        <f t="shared" si="3"/>
        <v>0</v>
      </c>
      <c r="Z82" s="50">
        <f t="shared" si="3"/>
        <v>0</v>
      </c>
    </row>
    <row r="83" spans="1:27">
      <c r="J83" s="51"/>
      <c r="K83" s="51"/>
      <c r="L83" s="51"/>
      <c r="M83" s="51"/>
      <c r="N83" s="51"/>
      <c r="O83" s="51"/>
      <c r="P83" s="51"/>
      <c r="Q83" s="51"/>
      <c r="R83" s="51"/>
      <c r="S83" s="51"/>
      <c r="T83" s="51"/>
      <c r="U83" s="51"/>
      <c r="V83" s="51"/>
      <c r="W83" s="51"/>
      <c r="X83" s="51"/>
      <c r="Y83" s="51"/>
      <c r="Z83" s="51"/>
      <c r="AA83" s="51"/>
    </row>
    <row r="84" spans="1:27" s="33" customFormat="1">
      <c r="A84" s="33" t="s">
        <v>248</v>
      </c>
    </row>
    <row r="85" spans="1:27">
      <c r="G85" s="34"/>
    </row>
    <row r="86" spans="1:27" s="34" customFormat="1">
      <c r="B86" s="52" t="s">
        <v>249</v>
      </c>
      <c r="G86" s="44"/>
      <c r="H86" s="44"/>
    </row>
    <row r="87" spans="1:27" s="34" customFormat="1">
      <c r="B87" s="53"/>
      <c r="C87" s="43"/>
      <c r="E87" s="34" t="s">
        <v>250</v>
      </c>
      <c r="F87" s="131">
        <v>4.0000000000000001E-3</v>
      </c>
      <c r="G87" s="44" t="s">
        <v>251</v>
      </c>
      <c r="H87" s="44"/>
    </row>
    <row r="88" spans="1:27" s="34" customFormat="1">
      <c r="B88" s="53"/>
      <c r="C88" s="43"/>
      <c r="E88" s="34" t="s">
        <v>252</v>
      </c>
      <c r="F88" s="131">
        <v>-4.0000000000000001E-3</v>
      </c>
      <c r="G88" s="44" t="s">
        <v>251</v>
      </c>
      <c r="H88" s="44"/>
    </row>
    <row r="89" spans="1:27" s="34" customFormat="1">
      <c r="B89" s="53"/>
      <c r="C89" s="43"/>
      <c r="G89" s="44"/>
      <c r="H89" s="44"/>
    </row>
    <row r="90" spans="1:27" s="34" customFormat="1">
      <c r="B90" s="52" t="s">
        <v>253</v>
      </c>
      <c r="C90" s="43"/>
      <c r="G90" s="44"/>
      <c r="H90" s="44"/>
    </row>
    <row r="91" spans="1:27" s="34" customFormat="1">
      <c r="B91" s="52"/>
      <c r="C91" s="43"/>
      <c r="E91" s="34" t="s">
        <v>254</v>
      </c>
      <c r="F91" s="130">
        <v>5</v>
      </c>
      <c r="G91" s="44" t="s">
        <v>217</v>
      </c>
      <c r="H91" s="44"/>
    </row>
    <row r="92" spans="1:27" s="34" customFormat="1">
      <c r="B92" s="53"/>
      <c r="C92" s="43"/>
      <c r="E92" s="34" t="s">
        <v>255</v>
      </c>
      <c r="F92" s="130">
        <v>5</v>
      </c>
      <c r="G92" s="44" t="s">
        <v>217</v>
      </c>
      <c r="H92" s="44"/>
    </row>
    <row r="93" spans="1:27" s="34" customFormat="1">
      <c r="B93" s="53"/>
      <c r="C93" s="43"/>
      <c r="E93" s="34" t="s">
        <v>256</v>
      </c>
      <c r="F93" s="130">
        <v>5</v>
      </c>
      <c r="G93" s="44" t="s">
        <v>217</v>
      </c>
      <c r="H93" s="44"/>
    </row>
    <row r="94" spans="1:27" s="34" customFormat="1">
      <c r="B94" s="53"/>
      <c r="C94" s="43"/>
      <c r="E94" s="34" t="s">
        <v>257</v>
      </c>
      <c r="F94" s="130">
        <v>4</v>
      </c>
      <c r="G94" s="44" t="s">
        <v>217</v>
      </c>
      <c r="H94" s="44"/>
    </row>
    <row r="95" spans="1:27" s="34" customFormat="1">
      <c r="B95" s="53"/>
      <c r="C95" s="43"/>
      <c r="E95" s="34" t="s">
        <v>258</v>
      </c>
      <c r="F95" s="130">
        <v>4</v>
      </c>
      <c r="G95" s="44" t="s">
        <v>217</v>
      </c>
      <c r="H95" s="44"/>
    </row>
    <row r="96" spans="1:27" s="34" customFormat="1">
      <c r="B96" s="53"/>
      <c r="C96" s="43"/>
      <c r="G96" s="44"/>
      <c r="H96" s="44"/>
    </row>
    <row r="97" spans="1:26" s="29" customFormat="1">
      <c r="A97" s="113" t="s">
        <v>31</v>
      </c>
      <c r="B97" s="113"/>
      <c r="C97" s="113"/>
      <c r="D97" s="113"/>
      <c r="E97" s="113"/>
      <c r="F97" s="113"/>
      <c r="G97" s="113"/>
      <c r="H97" s="113"/>
      <c r="I97" s="113"/>
      <c r="J97" s="113"/>
      <c r="K97" s="113"/>
      <c r="L97" s="113"/>
      <c r="M97" s="113"/>
      <c r="N97" s="113"/>
      <c r="O97" s="113"/>
      <c r="P97" s="113"/>
      <c r="Q97" s="113"/>
      <c r="R97" s="113"/>
      <c r="S97" s="113"/>
      <c r="T97" s="113"/>
      <c r="U97" s="113"/>
      <c r="V97" s="113"/>
      <c r="W97" s="113"/>
      <c r="X97" s="113"/>
      <c r="Y97" s="113"/>
      <c r="Z97" s="113"/>
    </row>
    <row r="98" spans="1:26"/>
    <row r="99" spans="1:26"/>
    <row r="100" spans="1:26"/>
    <row r="101" spans="1:26"/>
    <row r="102" spans="1:26"/>
    <row r="103" spans="1:26"/>
    <row r="104" spans="1:26"/>
    <row r="105" spans="1:26"/>
    <row r="106" spans="1:26"/>
    <row r="107" spans="1:26"/>
    <row r="108" spans="1:26"/>
    <row r="109" spans="1:26"/>
    <row r="110" spans="1:26"/>
    <row r="111" spans="1:26"/>
    <row r="112" spans="1:26"/>
    <row r="113"/>
    <row r="114"/>
    <row r="115"/>
    <row r="116"/>
    <row r="117"/>
    <row r="118"/>
    <row r="119"/>
    <row r="120"/>
    <row r="121"/>
    <row r="122"/>
    <row r="123"/>
  </sheetData>
  <dataValidations count="3">
    <dataValidation type="decimal" allowBlank="1" showInputMessage="1" showErrorMessage="1" sqref="F7:F23" xr:uid="{00000000-0002-0000-0600-000001000000}">
      <formula1>0</formula1>
      <formula2>100</formula2>
    </dataValidation>
    <dataValidation type="decimal" allowBlank="1" showInputMessage="1" showErrorMessage="1" sqref="F87:F88" xr:uid="{00000000-0002-0000-0600-000003000000}">
      <formula1>-1</formula1>
      <formula2>1</formula2>
    </dataValidation>
    <dataValidation type="decimal" allowBlank="1" showInputMessage="1" showErrorMessage="1" sqref="F30" xr:uid="{00000000-0002-0000-0600-000000000000}">
      <formula1>0</formula1>
      <formula2>10000</formula2>
    </dataValidation>
  </dataValidations>
  <pageMargins left="0.7" right="0.7" top="0.75" bottom="0.75" header="0.3" footer="0.3"/>
  <pageSetup paperSize="9" scale="44" fitToHeight="0" orientation="landscape" r:id="rId1"/>
  <headerFooter>
    <oddHeader>&amp;L&amp;F &amp;CSheet: &amp;A &amp;ROFFICIAL</oddHeader>
    <oddFooter xml:space="preserve">&amp;LPrinted on &amp;D at &amp;T &amp;CPage &amp;P of &amp;N &amp;ROfwat </oddFooter>
  </headerFooter>
  <rowBreaks count="1" manualBreakCount="1">
    <brk id="5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37A0B-2CDC-4D42-85EE-E250E8DB5695}">
  <sheetPr codeName="Sheet7">
    <tabColor rgb="FFCCCCCE"/>
  </sheetPr>
  <dimension ref="A1:AF41"/>
  <sheetViews>
    <sheetView showGridLines="0" workbookViewId="0">
      <selection activeCell="I12" sqref="I12"/>
    </sheetView>
  </sheetViews>
  <sheetFormatPr defaultColWidth="0" defaultRowHeight="12.75" zeroHeight="1"/>
  <cols>
    <col min="1" max="1" width="9" style="31" customWidth="1"/>
    <col min="2" max="2" width="43.28515625" style="31" customWidth="1"/>
    <col min="3" max="15" width="9" style="31" customWidth="1"/>
    <col min="16" max="32" width="0" style="31" hidden="1" customWidth="1"/>
    <col min="33" max="16384" width="9" style="31" hidden="1"/>
  </cols>
  <sheetData>
    <row r="1" spans="1:32" s="13" customFormat="1" ht="31.5">
      <c r="A1" s="13" t="e">
        <f ca="1" xml:space="preserve"> RIGHT(CELL("filename", $A$1), LEN(CELL("filename", $A$1)) - SEARCH("]", CELL("filename", $A$1)))</f>
        <v>#VALUE!</v>
      </c>
      <c r="F1" s="101"/>
      <c r="G1" s="54"/>
      <c r="H1" s="54"/>
      <c r="I1" s="54"/>
      <c r="J1" s="54"/>
      <c r="K1" s="54"/>
      <c r="L1" s="54"/>
      <c r="M1" s="54"/>
      <c r="N1" s="54"/>
      <c r="O1" s="54"/>
      <c r="P1" s="54"/>
      <c r="Q1" s="54"/>
      <c r="R1" s="54"/>
      <c r="S1" s="54"/>
      <c r="T1" s="54"/>
      <c r="U1" s="54"/>
      <c r="V1" s="54"/>
      <c r="W1" s="54"/>
    </row>
    <row r="2" spans="1:32" s="55" customFormat="1">
      <c r="A2" s="33" t="s">
        <v>259</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row>
    <row r="3" spans="1:32"/>
    <row r="4" spans="1:32">
      <c r="B4" s="57" t="str">
        <f>Inputs!E7</f>
        <v>Affinity Water</v>
      </c>
      <c r="C4" s="57">
        <f>Inputs!F7</f>
        <v>0</v>
      </c>
      <c r="D4" s="57" t="str">
        <f>Inputs!G7</f>
        <v>Number</v>
      </c>
    </row>
    <row r="5" spans="1:32">
      <c r="B5" s="57" t="str">
        <f>Inputs!E8</f>
        <v>Anglian Water</v>
      </c>
      <c r="C5" s="57">
        <f>Inputs!F8</f>
        <v>0</v>
      </c>
      <c r="D5" s="57" t="str">
        <f>Inputs!G8</f>
        <v>Number</v>
      </c>
    </row>
    <row r="6" spans="1:32">
      <c r="B6" s="57" t="str">
        <f>Inputs!E9</f>
        <v>Bristol Water</v>
      </c>
      <c r="C6" s="57">
        <f>Inputs!F9</f>
        <v>0</v>
      </c>
      <c r="D6" s="57" t="str">
        <f>Inputs!G9</f>
        <v>Number</v>
      </c>
    </row>
    <row r="7" spans="1:32">
      <c r="B7" s="57" t="str">
        <f>Inputs!E10</f>
        <v>Dŵr Cymru</v>
      </c>
      <c r="C7" s="57">
        <f>Inputs!F10</f>
        <v>0</v>
      </c>
      <c r="D7" s="57" t="str">
        <f>Inputs!G10</f>
        <v>Number</v>
      </c>
    </row>
    <row r="8" spans="1:32">
      <c r="B8" s="57" t="str">
        <f>Inputs!E11</f>
        <v>Hafren Dyfrdwy</v>
      </c>
      <c r="C8" s="57">
        <f>Inputs!F11</f>
        <v>0</v>
      </c>
      <c r="D8" s="57" t="str">
        <f>Inputs!G11</f>
        <v>Number</v>
      </c>
    </row>
    <row r="9" spans="1:32">
      <c r="B9" s="57" t="str">
        <f>Inputs!E12</f>
        <v>Northumbrian Water</v>
      </c>
      <c r="C9" s="57">
        <f>Inputs!F12</f>
        <v>0</v>
      </c>
      <c r="D9" s="57" t="str">
        <f>Inputs!G12</f>
        <v>Number</v>
      </c>
    </row>
    <row r="10" spans="1:32">
      <c r="B10" s="57" t="str">
        <f>Inputs!E13</f>
        <v>Portsmouth Water</v>
      </c>
      <c r="C10" s="57">
        <f>Inputs!F13</f>
        <v>0</v>
      </c>
      <c r="D10" s="57" t="str">
        <f>Inputs!G13</f>
        <v>Number</v>
      </c>
    </row>
    <row r="11" spans="1:32">
      <c r="B11" s="57" t="str">
        <f>Inputs!E14</f>
        <v>SES Water</v>
      </c>
      <c r="C11" s="57">
        <f>Inputs!F14</f>
        <v>0</v>
      </c>
      <c r="D11" s="57" t="str">
        <f>Inputs!G14</f>
        <v>Number</v>
      </c>
    </row>
    <row r="12" spans="1:32">
      <c r="B12" s="57" t="str">
        <f>Inputs!E15</f>
        <v>Severn Trent Water</v>
      </c>
      <c r="C12" s="57">
        <f>Inputs!F15</f>
        <v>0</v>
      </c>
      <c r="D12" s="57" t="str">
        <f>Inputs!G15</f>
        <v>Number</v>
      </c>
    </row>
    <row r="13" spans="1:32">
      <c r="B13" s="57" t="str">
        <f>Inputs!E16</f>
        <v>South East Water</v>
      </c>
      <c r="C13" s="57">
        <f>Inputs!F16</f>
        <v>0</v>
      </c>
      <c r="D13" s="57" t="str">
        <f>Inputs!G16</f>
        <v>Number</v>
      </c>
    </row>
    <row r="14" spans="1:32">
      <c r="B14" s="57" t="str">
        <f>Inputs!E17</f>
        <v>South Staffs Water</v>
      </c>
      <c r="C14" s="57">
        <f>Inputs!F17</f>
        <v>0</v>
      </c>
      <c r="D14" s="57" t="str">
        <f>Inputs!G17</f>
        <v>Number</v>
      </c>
    </row>
    <row r="15" spans="1:32">
      <c r="B15" s="57" t="str">
        <f>Inputs!E18</f>
        <v>South West Water</v>
      </c>
      <c r="C15" s="57">
        <f>Inputs!F18</f>
        <v>0</v>
      </c>
      <c r="D15" s="57" t="str">
        <f>Inputs!G18</f>
        <v>Number</v>
      </c>
    </row>
    <row r="16" spans="1:32">
      <c r="B16" s="57" t="str">
        <f>Inputs!E19</f>
        <v>Southern Water</v>
      </c>
      <c r="C16" s="57">
        <f>Inputs!F19</f>
        <v>0</v>
      </c>
      <c r="D16" s="57" t="str">
        <f>Inputs!G19</f>
        <v>Number</v>
      </c>
    </row>
    <row r="17" spans="1:26">
      <c r="B17" s="57" t="str">
        <f>Inputs!E20</f>
        <v>Thames Water</v>
      </c>
      <c r="C17" s="57">
        <f>Inputs!F20</f>
        <v>0</v>
      </c>
      <c r="D17" s="57" t="str">
        <f>Inputs!G20</f>
        <v>Number</v>
      </c>
    </row>
    <row r="18" spans="1:26">
      <c r="B18" s="57" t="str">
        <f>Inputs!E21</f>
        <v>United Utilities</v>
      </c>
      <c r="C18" s="57">
        <f>Inputs!F21</f>
        <v>0</v>
      </c>
      <c r="D18" s="57" t="str">
        <f>Inputs!G21</f>
        <v>Number</v>
      </c>
    </row>
    <row r="19" spans="1:26">
      <c r="B19" s="57" t="str">
        <f>Inputs!E22</f>
        <v>Wessex Water</v>
      </c>
      <c r="C19" s="57">
        <f>Inputs!F22</f>
        <v>0</v>
      </c>
      <c r="D19" s="57" t="str">
        <f>Inputs!G22</f>
        <v>Number</v>
      </c>
    </row>
    <row r="20" spans="1:26">
      <c r="B20" s="57" t="str">
        <f>Inputs!E23</f>
        <v>Yorkshire Water</v>
      </c>
      <c r="C20" s="57">
        <f>Inputs!F23</f>
        <v>0</v>
      </c>
      <c r="D20" s="57" t="str">
        <f>Inputs!G23</f>
        <v>Number</v>
      </c>
    </row>
    <row r="21" spans="1:26"/>
    <row r="22" spans="1:26">
      <c r="B22" s="34" t="s">
        <v>260</v>
      </c>
      <c r="C22" s="56">
        <f>ROUND(AVERAGE(C4:C20),2)</f>
        <v>0</v>
      </c>
    </row>
    <row r="23" spans="1:26">
      <c r="B23" s="34" t="s">
        <v>261</v>
      </c>
      <c r="C23" s="31">
        <f>ROUND(_xlfn.STDEV.P(C4:C20),2)</f>
        <v>0</v>
      </c>
    </row>
    <row r="24" spans="1:26"/>
    <row r="25" spans="1:26" s="55" customFormat="1">
      <c r="A25" s="33" t="s">
        <v>262</v>
      </c>
      <c r="B25" s="33"/>
      <c r="C25" s="33"/>
      <c r="D25" s="33"/>
      <c r="E25" s="33"/>
      <c r="F25" s="33"/>
      <c r="G25" s="33"/>
      <c r="H25" s="33"/>
      <c r="I25" s="33"/>
      <c r="J25" s="33"/>
      <c r="K25" s="33"/>
      <c r="L25" s="33"/>
      <c r="M25" s="33"/>
      <c r="N25" s="33"/>
      <c r="O25" s="33"/>
      <c r="P25" s="33"/>
      <c r="Q25" s="33"/>
      <c r="R25" s="33"/>
      <c r="S25" s="33"/>
      <c r="T25" s="33"/>
      <c r="U25" s="33"/>
      <c r="V25" s="33"/>
      <c r="W25" s="33"/>
      <c r="X25" s="33"/>
      <c r="Y25" s="33"/>
      <c r="Z25" s="33"/>
    </row>
    <row r="26" spans="1:26">
      <c r="B26" s="55"/>
    </row>
    <row r="27" spans="1:26">
      <c r="B27" s="57" t="str">
        <f>Inputs!E30</f>
        <v>UKCSI all -sector average</v>
      </c>
      <c r="C27" s="57">
        <f>Inputs!F30</f>
        <v>0</v>
      </c>
      <c r="D27" s="40" t="s">
        <v>217</v>
      </c>
    </row>
    <row r="28" spans="1:26">
      <c r="B28" s="57" t="str">
        <f>Inputs!E31</f>
        <v>Average of water company UKCSI scores</v>
      </c>
      <c r="C28" s="57">
        <f>Inputs!F31</f>
        <v>0</v>
      </c>
      <c r="D28" s="40" t="s">
        <v>217</v>
      </c>
    </row>
    <row r="29" spans="1:26">
      <c r="B29" s="57" t="str">
        <f>Inputs!E32</f>
        <v>Standard Deviation of water company UKCSI scores</v>
      </c>
      <c r="C29" s="57">
        <f>Inputs!F32</f>
        <v>0</v>
      </c>
      <c r="D29" s="40" t="s">
        <v>217</v>
      </c>
    </row>
    <row r="30" spans="1:26">
      <c r="B30" s="55"/>
    </row>
    <row r="31" spans="1:26">
      <c r="B31" s="31" t="s">
        <v>263</v>
      </c>
      <c r="C31" s="56">
        <f>C27-(SUMIFS(Inputs!F91:F95,Inputs!E91:E95,'Calculating PCL'!F1))</f>
        <v>0</v>
      </c>
      <c r="D31" s="44" t="s">
        <v>217</v>
      </c>
      <c r="F31" s="37" t="s">
        <v>264</v>
      </c>
    </row>
    <row r="32" spans="1:26">
      <c r="B32" s="55"/>
    </row>
    <row r="33" spans="1:26" s="55" customFormat="1">
      <c r="A33" s="33" t="s">
        <v>265</v>
      </c>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1:26"/>
    <row r="35" spans="1:26">
      <c r="B35" s="37" t="s">
        <v>266</v>
      </c>
    </row>
    <row r="36" spans="1:26"/>
    <row r="37" spans="1:26">
      <c r="B37" s="140" t="s">
        <v>267</v>
      </c>
      <c r="C37" s="140">
        <f>IF(C29 = 0, 0, ROUND( C22 + ((C31-C28)/ C29)*C23,2))</f>
        <v>0</v>
      </c>
    </row>
    <row r="38" spans="1:26"/>
    <row r="39" spans="1:26" s="29" customFormat="1">
      <c r="A39" s="113" t="s">
        <v>31</v>
      </c>
      <c r="B39" s="113"/>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row>
    <row r="40" spans="1:26"/>
    <row r="41" spans="1:26"/>
  </sheetData>
  <dataValidations count="2">
    <dataValidation type="decimal" allowBlank="1" showInputMessage="1" showErrorMessage="1" sqref="B4:D20" xr:uid="{3EA36247-F535-496D-B737-625295D424FA}">
      <formula1>0</formula1>
      <formula2>100</formula2>
    </dataValidation>
    <dataValidation type="decimal" allowBlank="1" showInputMessage="1" showErrorMessage="1" sqref="C27:C29" xr:uid="{7ADDE2A6-3C96-41E1-8579-4B9F4B5D1E39}">
      <formula1>0</formula1>
      <formula2>10000</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711eea6f244daca95eee90af638bb483">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652b9c51277bfa61e474c747073b762a"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bd4f93-9d1b-43f6-a282-57fc91a0d152">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046952F9-68BD-4610-901C-D73F5F55F4B1}"/>
</file>

<file path=customXml/itemProps2.xml><?xml version="1.0" encoding="utf-8"?>
<ds:datastoreItem xmlns:ds="http://schemas.openxmlformats.org/officeDocument/2006/customXml" ds:itemID="{2F006133-107F-46F4-BE47-920C4535CE48}"/>
</file>

<file path=customXml/itemProps3.xml><?xml version="1.0" encoding="utf-8"?>
<ds:datastoreItem xmlns:ds="http://schemas.openxmlformats.org/officeDocument/2006/customXml" ds:itemID="{099A52A7-5AC7-47C7-88DA-635ACC8626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2020-03-02T12:06:39Z</dcterms:created>
  <dcterms:modified xsi:type="dcterms:W3CDTF">2026-04-07T08:53:43Z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0x010100764DD18A57545C43AA1544940FC64A16</vt:lpwstr>
  </property>
  <property fmtid="{D5CDD505-2E9C-101B-9397-08002B2CF9AE}" pid="3" name="Meeting">
    <vt:lpwstr/>
  </property>
  <property fmtid="{D5CDD505-2E9C-101B-9397-08002B2CF9AE}" pid="4" name="Stakeholder 2">
    <vt:lpwstr>334;#Water only companies (WoCs)|91175171-5b11-464a-af37-f57338f7bff6</vt:lpwstr>
  </property>
  <property fmtid="{D5CDD505-2E9C-101B-9397-08002B2CF9AE}" pid="5" name="Hierarchy">
    <vt:lpwstr/>
  </property>
  <property fmtid="{D5CDD505-2E9C-101B-9397-08002B2CF9AE}" pid="6" name="Collection">
    <vt:lpwstr/>
  </property>
  <property fmtid="{D5CDD505-2E9C-101B-9397-08002B2CF9AE}" pid="7" name="Stakeholder 5">
    <vt:lpwstr/>
  </property>
  <property fmtid="{D5CDD505-2E9C-101B-9397-08002B2CF9AE}" pid="8" name="Project Code">
    <vt:lpwstr>1896;#Company performance monitoring ＆ engagement|3cbb2248-aeb0-4f5e-8833-d72f52afb8f0</vt:lpwstr>
  </property>
  <property fmtid="{D5CDD505-2E9C-101B-9397-08002B2CF9AE}" pid="9" name="Stakeholder 3">
    <vt:lpwstr/>
  </property>
  <property fmtid="{D5CDD505-2E9C-101B-9397-08002B2CF9AE}" pid="10" name="Stakeholder">
    <vt:lpwstr>25;#Water and wastewater companies (WaSCs)|1f450446-47d1-4fe9-8d64-c249a3be1897</vt:lpwstr>
  </property>
  <property fmtid="{D5CDD505-2E9C-101B-9397-08002B2CF9AE}" pid="11" name="Security Classification">
    <vt:lpwstr>21;#OFFICIAL|c2540f30-f875-494b-a43f-ebfb5017a6ad</vt:lpwstr>
  </property>
  <property fmtid="{D5CDD505-2E9C-101B-9397-08002B2CF9AE}" pid="12" name="Stakeholder 4">
    <vt:lpwstr/>
  </property>
  <property fmtid="{D5CDD505-2E9C-101B-9397-08002B2CF9AE}" pid="13" name="MediaServiceImageTags">
    <vt:lpwstr/>
  </property>
</Properties>
</file>